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4_2.bin" ContentType="application/vnd.openxmlformats-officedocument.oleObject"/>
  <Override PartName="/xl/embeddings/oleObject_14_3.bin" ContentType="application/vnd.openxmlformats-officedocument.oleObject"/>
  <Override PartName="/xl/embeddings/oleObject_14_4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30" windowWidth="19320" windowHeight="9165" tabRatio="768" activeTab="5"/>
  </bookViews>
  <sheets>
    <sheet name="Pressure Profile" sheetId="1" r:id="rId1"/>
    <sheet name="C TD62" sheetId="2" r:id="rId2"/>
    <sheet name="C TD68" sheetId="3" r:id="rId3"/>
    <sheet name="C TD68-P Profile" sheetId="4" r:id="rId4"/>
    <sheet name="Interferences" sheetId="5" r:id="rId5"/>
    <sheet name="Chambers Diameters 28-02-2005" sheetId="6" r:id="rId6"/>
    <sheet name="Ion pumps 28-02-2005" sheetId="7" r:id="rId7"/>
    <sheet name="Chart2" sheetId="8" r:id="rId8"/>
    <sheet name="Between MSD and MKB" sheetId="9" r:id="rId9"/>
    <sheet name="beam1.geom" sheetId="10" r:id="rId10"/>
    <sheet name="beam2.geom" sheetId="11" r:id="rId11"/>
    <sheet name="Chart1" sheetId="12" r:id="rId12"/>
    <sheet name="Summary" sheetId="13" r:id="rId13"/>
    <sheet name="Cost Addendum" sheetId="14" r:id="rId14"/>
    <sheet name="Piping Calcul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<sst xmlns="http://schemas.openxmlformats.org/spreadsheetml/2006/main" count="417" uniqueCount="190">
  <si>
    <t>PTA</t>
  </si>
  <si>
    <t>Q5R6</t>
  </si>
  <si>
    <t>MKD1</t>
  </si>
  <si>
    <t>MKD2</t>
  </si>
  <si>
    <t>MKD3</t>
  </si>
  <si>
    <t>MKD4</t>
  </si>
  <si>
    <t>MKD5</t>
  </si>
  <si>
    <t>MKD6</t>
  </si>
  <si>
    <t>MKD7</t>
  </si>
  <si>
    <t>MKD8</t>
  </si>
  <si>
    <t>MKD9</t>
  </si>
  <si>
    <t>MKD10</t>
  </si>
  <si>
    <t>MKD11</t>
  </si>
  <si>
    <t>MKD12</t>
  </si>
  <si>
    <t>MKD13</t>
  </si>
  <si>
    <t>MKD14</t>
  </si>
  <si>
    <t>MKD15</t>
  </si>
  <si>
    <t>Q4R6u</t>
  </si>
  <si>
    <t>Q4R6d</t>
  </si>
  <si>
    <t>MKAH/V</t>
  </si>
  <si>
    <t>MKQH/V</t>
  </si>
  <si>
    <t>TCDS</t>
  </si>
  <si>
    <t>MSDA1</t>
  </si>
  <si>
    <t>MSDA2</t>
  </si>
  <si>
    <t>MSDA3</t>
  </si>
  <si>
    <t>MSDA4</t>
  </si>
  <si>
    <t>MSDA5</t>
  </si>
  <si>
    <t>MSDB1</t>
  </si>
  <si>
    <t>MSDB2</t>
  </si>
  <si>
    <t>MSDB3</t>
  </si>
  <si>
    <t>MSDB4</t>
  </si>
  <si>
    <t>MSDB5</t>
  </si>
  <si>
    <t>MSDC1</t>
  </si>
  <si>
    <t>MSDC2</t>
  </si>
  <si>
    <t>MSDC3</t>
  </si>
  <si>
    <t>MSDC4</t>
  </si>
  <si>
    <t>MSDC5</t>
  </si>
  <si>
    <t>MKBH1</t>
  </si>
  <si>
    <t>MKBH2</t>
  </si>
  <si>
    <t>MKBH3</t>
  </si>
  <si>
    <t>MKBH4</t>
  </si>
  <si>
    <t>MKBV1</t>
  </si>
  <si>
    <t>MKBV2</t>
  </si>
  <si>
    <t>MKBV3</t>
  </si>
  <si>
    <t>MKBV4</t>
  </si>
  <si>
    <t>MKBV5</t>
  </si>
  <si>
    <t>MKBV6</t>
  </si>
  <si>
    <t>Q4L6u</t>
  </si>
  <si>
    <t>Q4L6d</t>
  </si>
  <si>
    <t>TCDQ</t>
  </si>
  <si>
    <t>Q5L6u</t>
  </si>
  <si>
    <t>Q5L6d</t>
  </si>
  <si>
    <t>DUMP</t>
  </si>
  <si>
    <t>GEOMETRY BEAM2</t>
  </si>
  <si>
    <t>GEOMETRY BEAM 1</t>
  </si>
  <si>
    <t>Q5L6</t>
  </si>
  <si>
    <t>MKDM11</t>
  </si>
  <si>
    <t>MKDM12</t>
  </si>
  <si>
    <t>MKDM13</t>
  </si>
  <si>
    <t>MKDM14</t>
  </si>
  <si>
    <t>MKAH/VM</t>
  </si>
  <si>
    <t>MKQH/VM</t>
  </si>
  <si>
    <t>MSDA</t>
  </si>
  <si>
    <t>MSDB</t>
  </si>
  <si>
    <t>MSDC</t>
  </si>
  <si>
    <t>MKBHM.A4R6</t>
  </si>
  <si>
    <t>MKBHM.B4R6</t>
  </si>
  <si>
    <t>MKBHM.C4R6</t>
  </si>
  <si>
    <t>MKBHM.D4R6</t>
  </si>
  <si>
    <t>MKBVM.A4R6</t>
  </si>
  <si>
    <t>MKBVM.B4R6</t>
  </si>
  <si>
    <t>MKBVM.C4R6</t>
  </si>
  <si>
    <t>MKBVM.D4R6</t>
  </si>
  <si>
    <t>MKBVM.E4R6</t>
  </si>
  <si>
    <t>MKBVM.F4R6</t>
  </si>
  <si>
    <t>Q5R6u</t>
  </si>
  <si>
    <t>Q5R6d</t>
  </si>
  <si>
    <t>BG calc.</t>
  </si>
  <si>
    <t>D chamber</t>
  </si>
  <si>
    <t>S</t>
  </si>
  <si>
    <t>X</t>
  </si>
  <si>
    <t>Y</t>
  </si>
  <si>
    <t>Z</t>
  </si>
  <si>
    <t>MKB</t>
  </si>
  <si>
    <t>TDE</t>
  </si>
  <si>
    <t>BEAM1</t>
  </si>
  <si>
    <t>BEAM2</t>
  </si>
  <si>
    <t>ID Diameter (mm) including +/- 5 mm alignment</t>
  </si>
  <si>
    <t>Beam stay clear (mm)</t>
  </si>
  <si>
    <t>TD62</t>
  </si>
  <si>
    <t>Q4</t>
  </si>
  <si>
    <t>Q5</t>
  </si>
  <si>
    <t>TD68</t>
  </si>
  <si>
    <t>Length (mm)</t>
  </si>
  <si>
    <t>DFBA</t>
  </si>
  <si>
    <t>Sortie MSD</t>
  </si>
  <si>
    <t>Entrée MKB</t>
  </si>
  <si>
    <t>y = 0.2778x + 60</t>
  </si>
  <si>
    <t>s (m)</t>
  </si>
  <si>
    <t>s (mm)</t>
  </si>
  <si>
    <t>Epaisseur (mm)</t>
  </si>
  <si>
    <t>proposed ID diameter (mm)</t>
  </si>
  <si>
    <t>Clearance (+/-) (mm)</t>
  </si>
  <si>
    <t>Element</t>
  </si>
  <si>
    <t>Dipole</t>
  </si>
  <si>
    <t>Interconnect</t>
  </si>
  <si>
    <t>Upstream position</t>
  </si>
  <si>
    <t>Downstream position</t>
  </si>
  <si>
    <t>Q8</t>
  </si>
  <si>
    <t>Q9</t>
  </si>
  <si>
    <t>BCTFD / BTVD</t>
  </si>
  <si>
    <t>MKQA/H</t>
  </si>
  <si>
    <t>MKD</t>
  </si>
  <si>
    <t>Jumper Dipole</t>
  </si>
  <si>
    <t>Index</t>
  </si>
  <si>
    <t>Length</t>
  </si>
  <si>
    <t>From IP</t>
  </si>
  <si>
    <t>From MKB exit</t>
  </si>
  <si>
    <t>From PTA</t>
  </si>
  <si>
    <t>MSD area</t>
  </si>
  <si>
    <t>MKB area</t>
  </si>
  <si>
    <t>MSD / MKB</t>
  </si>
  <si>
    <t>MKB / Q4 entry</t>
  </si>
  <si>
    <t>Q4 magnet</t>
  </si>
  <si>
    <t>MKD area</t>
  </si>
  <si>
    <t>Q5 magnet</t>
  </si>
  <si>
    <t>Q5 / DFBA entry</t>
  </si>
  <si>
    <t>Arc start</t>
  </si>
  <si>
    <t>Roughing pumps</t>
  </si>
  <si>
    <t>Pressure (mbar)</t>
  </si>
  <si>
    <t>Position from MKB exit (cm)</t>
  </si>
  <si>
    <t>Position from MKB exit (mm)</t>
  </si>
  <si>
    <t>133 x 2.0</t>
  </si>
  <si>
    <t>114.3x2.0</t>
  </si>
  <si>
    <t>168.3 x 2.6</t>
  </si>
  <si>
    <t>206 x 3</t>
  </si>
  <si>
    <t>219.1x 2.9</t>
  </si>
  <si>
    <t>323.9 x 4</t>
  </si>
  <si>
    <t>406.4 x 4</t>
  </si>
  <si>
    <t>508 x 5</t>
  </si>
  <si>
    <t>610 x 6.3</t>
  </si>
  <si>
    <t>ID (mm)</t>
  </si>
  <si>
    <t>Length/diameter (m)</t>
  </si>
  <si>
    <t>BSC (+/- 5mm)</t>
  </si>
  <si>
    <t>+/- 3mm for alignment</t>
  </si>
  <si>
    <t>+/- 2mm for bending</t>
  </si>
  <si>
    <t>From IP (mm)</t>
  </si>
  <si>
    <t>OD (mm)</t>
  </si>
  <si>
    <t>Thickness (mm)</t>
  </si>
  <si>
    <t>Tube OD/th (mm)</t>
  </si>
  <si>
    <t>proposed OD diameter (mm)</t>
  </si>
  <si>
    <t>BSC (mm)</t>
  </si>
  <si>
    <t>BSC</t>
  </si>
  <si>
    <t>70 x 1.5</t>
  </si>
  <si>
    <t>88.9 x 2</t>
  </si>
  <si>
    <t>100 x 1.5</t>
  </si>
  <si>
    <t>IP</t>
  </si>
  <si>
    <t>Exit MSD</t>
  </si>
  <si>
    <t>Entry MKB</t>
  </si>
  <si>
    <t>Exit MKB</t>
  </si>
  <si>
    <t>59.8 x 1.4</t>
  </si>
  <si>
    <t>Material</t>
  </si>
  <si>
    <t>CHF</t>
  </si>
  <si>
    <t>Design</t>
  </si>
  <si>
    <t>Transport to CERN</t>
  </si>
  <si>
    <t>Labor</t>
  </si>
  <si>
    <t>Total cost</t>
  </si>
  <si>
    <t>Quantity</t>
  </si>
  <si>
    <t>Unit cost</t>
  </si>
  <si>
    <t>CERN price</t>
  </si>
  <si>
    <t>Visit of the Designer</t>
  </si>
  <si>
    <t>25/05</t>
  </si>
  <si>
    <t>Cylinder under Internal Pressure</t>
  </si>
  <si>
    <t>Cylinder under External Pressure</t>
  </si>
  <si>
    <t>P = Pressure (MPa)</t>
  </si>
  <si>
    <t>E = Young Modulus (MPa)</t>
  </si>
  <si>
    <t>r = radius</t>
  </si>
  <si>
    <t>t = thickness</t>
  </si>
  <si>
    <t xml:space="preserve">    = Poison coeficient (0.26 typically for ss)</t>
  </si>
  <si>
    <t>P</t>
  </si>
  <si>
    <t>r</t>
  </si>
  <si>
    <t>t</t>
  </si>
  <si>
    <t>E</t>
  </si>
  <si>
    <t>From Q5</t>
  </si>
  <si>
    <t>From Q5 (mm)</t>
  </si>
  <si>
    <t>Length (m)</t>
  </si>
  <si>
    <t>Between Septa (MSD) and Diluters (MKB)</t>
  </si>
  <si>
    <t>On the Diluters (MKB)</t>
  </si>
  <si>
    <t>Downstream the Diluters (MKB)</t>
  </si>
  <si>
    <t>124.0x2.0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</si>
</sst>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CHF&quot;#,##0_);\(&quot;CHF&quot;#,##0\)"/>
    <numFmt numFmtId="172" formatCode="&quot;CHF&quot;#,##0_);[Red]\(&quot;CHF&quot;#,##0\)"/>
    <numFmt numFmtId="173" formatCode="&quot;CHF&quot;#,##0.00_);\(&quot;CHF&quot;#,##0.00\)"/>
    <numFmt numFmtId="174" formatCode="&quot;CHF&quot;#,##0.00_);[Red]\(&quot;CHF&quot;#,##0.00\)"/>
    <numFmt numFmtId="175" formatCode="_(&quot;CHF&quot;* #,##0_);_(&quot;CHF&quot;* \(#,##0\);_(&quot;CHF&quot;* &quot;-&quot;_);_(@_)"/>
    <numFmt numFmtId="176" formatCode="_(&quot;CHF&quot;* #,##0.00_);_(&quot;CHF&quot;* \(#,##0.00\);_(&quot;CHF&quot;* &quot;-&quot;??_);_(@_)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000"/>
    <numFmt numFmtId="186" formatCode="0.0E+00"/>
    <numFmt numFmtId="187" formatCode="0.0000E+00"/>
    <numFmt numFmtId="188" formatCode="0.000000"/>
    <numFmt numFmtId="189" formatCode="#\ ##0"/>
  </numFmts>
  <fonts count="17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.25"/>
      <name val="Arial"/>
      <family val="2"/>
    </font>
    <font>
      <sz val="12"/>
      <name val="Arial"/>
      <family val="0"/>
    </font>
    <font>
      <sz val="11.25"/>
      <name val="Arial"/>
      <family val="2"/>
    </font>
    <font>
      <sz val="11.5"/>
      <name val="Arial"/>
      <family val="0"/>
    </font>
    <font>
      <b/>
      <sz val="17.7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4" borderId="0" xfId="0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2" fontId="0" fillId="5" borderId="0" xfId="0" applyNumberFormat="1" applyFill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2" fontId="0" fillId="4" borderId="0" xfId="0" applyNumberFormat="1" applyFill="1" applyAlignment="1">
      <alignment/>
    </xf>
    <xf numFmtId="164" fontId="5" fillId="0" borderId="0" xfId="0" applyNumberFormat="1" applyFont="1" applyAlignment="1">
      <alignment horizontal="center"/>
    </xf>
    <xf numFmtId="164" fontId="0" fillId="8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2" fontId="1" fillId="5" borderId="0" xfId="0" applyNumberFormat="1" applyFont="1" applyFill="1" applyAlignment="1">
      <alignment/>
    </xf>
    <xf numFmtId="2" fontId="0" fillId="7" borderId="0" xfId="0" applyNumberFormat="1" applyFill="1" applyAlignment="1">
      <alignment/>
    </xf>
    <xf numFmtId="2" fontId="0" fillId="7" borderId="0" xfId="0" applyNumberFormat="1" applyFont="1" applyFill="1" applyAlignment="1">
      <alignment/>
    </xf>
    <xf numFmtId="0" fontId="0" fillId="4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7" borderId="0" xfId="0" applyNumberFormat="1" applyFill="1" applyAlignment="1">
      <alignment/>
    </xf>
    <xf numFmtId="164" fontId="0" fillId="5" borderId="0" xfId="0" applyNumberFormat="1" applyFill="1" applyAlignment="1">
      <alignment/>
    </xf>
    <xf numFmtId="164" fontId="1" fillId="5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8" fillId="7" borderId="0" xfId="0" applyNumberFormat="1" applyFont="1" applyFill="1" applyAlignment="1">
      <alignment/>
    </xf>
    <xf numFmtId="11" fontId="0" fillId="0" borderId="0" xfId="0" applyNumberFormat="1" applyAlignment="1">
      <alignment/>
    </xf>
    <xf numFmtId="0" fontId="0" fillId="4" borderId="0" xfId="0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4" borderId="0" xfId="0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 horizontal="left"/>
    </xf>
    <xf numFmtId="2" fontId="8" fillId="3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8" fillId="3" borderId="0" xfId="0" applyFont="1" applyFill="1" applyAlignment="1">
      <alignment/>
    </xf>
    <xf numFmtId="165" fontId="6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center"/>
    </xf>
    <xf numFmtId="2" fontId="0" fillId="4" borderId="0" xfId="0" applyNumberFormat="1" applyFill="1" applyAlignment="1">
      <alignment horizontal="left"/>
    </xf>
    <xf numFmtId="0" fontId="0" fillId="0" borderId="0" xfId="0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189" fontId="0" fillId="7" borderId="0" xfId="0" applyNumberForma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7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9" fontId="5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Alignment="1">
      <alignment horizontal="left"/>
    </xf>
    <xf numFmtId="189" fontId="5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/>
    </xf>
    <xf numFmtId="189" fontId="0" fillId="0" borderId="0" xfId="0" applyNumberFormat="1" applyFont="1" applyAlignment="1">
      <alignment/>
    </xf>
    <xf numFmtId="189" fontId="0" fillId="7" borderId="0" xfId="0" applyNumberFormat="1" applyFont="1" applyFill="1" applyAlignment="1">
      <alignment/>
    </xf>
    <xf numFmtId="189" fontId="2" fillId="0" borderId="0" xfId="0" applyNumberFormat="1" applyFont="1" applyAlignment="1">
      <alignment/>
    </xf>
    <xf numFmtId="189" fontId="2" fillId="0" borderId="0" xfId="0" applyNumberFormat="1" applyFont="1" applyAlignment="1">
      <alignment horizontal="left"/>
    </xf>
    <xf numFmtId="189" fontId="5" fillId="0" borderId="0" xfId="0" applyNumberFormat="1" applyFont="1" applyAlignment="1">
      <alignment horizontal="left"/>
    </xf>
    <xf numFmtId="0" fontId="2" fillId="6" borderId="0" xfId="0" applyFont="1" applyFill="1" applyAlignment="1">
      <alignment/>
    </xf>
    <xf numFmtId="0" fontId="2" fillId="0" borderId="0" xfId="0" applyFont="1" applyAlignment="1">
      <alignment horizontal="right" vertical="center" wrapText="1"/>
    </xf>
    <xf numFmtId="0" fontId="2" fillId="9" borderId="0" xfId="0" applyFont="1" applyFill="1" applyAlignment="1">
      <alignment/>
    </xf>
    <xf numFmtId="2" fontId="2" fillId="9" borderId="0" xfId="0" applyNumberFormat="1" applyFont="1" applyFill="1" applyAlignment="1">
      <alignment/>
    </xf>
    <xf numFmtId="0" fontId="2" fillId="9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 horizontal="center"/>
    </xf>
    <xf numFmtId="0" fontId="0" fillId="5" borderId="0" xfId="0" applyFill="1" applyAlignment="1">
      <alignment horizontal="left" vertical="center"/>
    </xf>
    <xf numFmtId="189" fontId="0" fillId="0" borderId="0" xfId="0" applyNumberFormat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189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 horizontal="left"/>
    </xf>
    <xf numFmtId="18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 horizontal="right"/>
    </xf>
    <xf numFmtId="189" fontId="0" fillId="4" borderId="0" xfId="0" applyNumberFormat="1" applyFont="1" applyFill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16"/>
          <c:w val="0.9955"/>
          <c:h val="0.97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Interferences!$A$39:$A$49</c:f>
              <c:numCache>
                <c:ptCount val="11"/>
                <c:pt idx="0">
                  <c:v>0</c:v>
                </c:pt>
                <c:pt idx="1">
                  <c:v>-36600</c:v>
                </c:pt>
                <c:pt idx="2">
                  <c:v>-110000</c:v>
                </c:pt>
                <c:pt idx="3">
                  <c:v>-132000</c:v>
                </c:pt>
                <c:pt idx="4">
                  <c:v>-168023</c:v>
                </c:pt>
                <c:pt idx="5">
                  <c:v>-174977</c:v>
                </c:pt>
                <c:pt idx="6">
                  <c:v>-204423</c:v>
                </c:pt>
                <c:pt idx="7">
                  <c:v>-211377</c:v>
                </c:pt>
                <c:pt idx="8">
                  <c:v>-243570</c:v>
                </c:pt>
                <c:pt idx="9">
                  <c:v>-255980</c:v>
                </c:pt>
                <c:pt idx="10">
                  <c:v>-266760</c:v>
                </c:pt>
              </c:numCache>
            </c:numRef>
          </c:xVal>
          <c:yVal>
            <c:numRef>
              <c:f>Interferences!$P$39:$P$49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Interferences!$A$5:$A$32</c:f>
              <c:numCache>
                <c:ptCount val="28"/>
                <c:pt idx="0">
                  <c:v>-108000</c:v>
                </c:pt>
                <c:pt idx="1">
                  <c:v>-109500</c:v>
                </c:pt>
                <c:pt idx="2">
                  <c:v>-110000</c:v>
                </c:pt>
                <c:pt idx="3">
                  <c:v>-132111</c:v>
                </c:pt>
                <c:pt idx="4">
                  <c:v>-152787</c:v>
                </c:pt>
                <c:pt idx="5">
                  <c:v>-159680</c:v>
                </c:pt>
                <c:pt idx="6">
                  <c:v>-168023</c:v>
                </c:pt>
                <c:pt idx="7">
                  <c:v>-177454</c:v>
                </c:pt>
                <c:pt idx="8">
                  <c:v>-204423</c:v>
                </c:pt>
                <c:pt idx="9">
                  <c:v>-213854</c:v>
                </c:pt>
                <c:pt idx="10">
                  <c:v>-243576</c:v>
                </c:pt>
                <c:pt idx="11">
                  <c:v>-255960</c:v>
                </c:pt>
                <c:pt idx="12">
                  <c:v>-266065</c:v>
                </c:pt>
                <c:pt idx="13">
                  <c:v>-269965</c:v>
                </c:pt>
                <c:pt idx="14">
                  <c:v>-272085</c:v>
                </c:pt>
                <c:pt idx="15">
                  <c:v>-284523</c:v>
                </c:pt>
                <c:pt idx="16">
                  <c:v>-285624</c:v>
                </c:pt>
                <c:pt idx="17">
                  <c:v>-300175</c:v>
                </c:pt>
                <c:pt idx="18">
                  <c:v>-301284</c:v>
                </c:pt>
                <c:pt idx="19">
                  <c:v>-308213</c:v>
                </c:pt>
                <c:pt idx="20">
                  <c:v>-309029</c:v>
                </c:pt>
                <c:pt idx="21">
                  <c:v>-323581</c:v>
                </c:pt>
                <c:pt idx="22">
                  <c:v>-324688</c:v>
                </c:pt>
                <c:pt idx="23">
                  <c:v>-339233</c:v>
                </c:pt>
                <c:pt idx="24">
                  <c:v>-340349</c:v>
                </c:pt>
                <c:pt idx="25">
                  <c:v>-348671</c:v>
                </c:pt>
                <c:pt idx="26">
                  <c:v>-349494</c:v>
                </c:pt>
                <c:pt idx="27">
                  <c:v>-351159</c:v>
                </c:pt>
              </c:numCache>
            </c:numRef>
          </c:xVal>
          <c:yVal>
            <c:numRef>
              <c:f>Interferences!$P$5:$P$32</c:f>
              <c:numCach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yVal>
          <c:smooth val="0"/>
        </c:ser>
        <c:ser>
          <c:idx val="6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'Ion pumps 28-02-2005'!#REF!</c:f>
              <c:strCache>
                <c:ptCount val="25"/>
                <c:pt idx="0">
                  <c:v>-135000</c:v>
                </c:pt>
                <c:pt idx="1">
                  <c:v>-143000</c:v>
                </c:pt>
                <c:pt idx="2">
                  <c:v>-150000</c:v>
                </c:pt>
                <c:pt idx="3">
                  <c:v>-164000</c:v>
                </c:pt>
                <c:pt idx="4">
                  <c:v>-180000</c:v>
                </c:pt>
                <c:pt idx="5">
                  <c:v>-190000</c:v>
                </c:pt>
                <c:pt idx="6">
                  <c:v>-201000</c:v>
                </c:pt>
                <c:pt idx="7">
                  <c:v>-216000</c:v>
                </c:pt>
                <c:pt idx="8">
                  <c:v>-228000</c:v>
                </c:pt>
                <c:pt idx="9">
                  <c:v>-240000</c:v>
                </c:pt>
                <c:pt idx="10">
                  <c:v>-257000</c:v>
                </c:pt>
                <c:pt idx="11">
                  <c:v>-273000</c:v>
                </c:pt>
                <c:pt idx="12">
                  <c:v>-289000</c:v>
                </c:pt>
                <c:pt idx="13">
                  <c:v>-305000</c:v>
                </c:pt>
                <c:pt idx="14">
                  <c:v>-322000</c:v>
                </c:pt>
                <c:pt idx="15">
                  <c:v>-342000</c:v>
                </c:pt>
                <c:pt idx="16">
                  <c:v>-362000</c:v>
                </c:pt>
                <c:pt idx="17">
                  <c:v>-382000</c:v>
                </c:pt>
                <c:pt idx="18">
                  <c:v>-402000</c:v>
                </c:pt>
                <c:pt idx="19">
                  <c:v>-462000</c:v>
                </c:pt>
                <c:pt idx="20">
                  <c:v>-522000</c:v>
                </c:pt>
                <c:pt idx="21">
                  <c:v>-582000</c:v>
                </c:pt>
                <c:pt idx="22">
                  <c:v>-642000</c:v>
                </c:pt>
                <c:pt idx="23">
                  <c:v>-692000</c:v>
                </c:pt>
                <c:pt idx="24">
                  <c:v>-742000</c:v>
                </c:pt>
              </c:strCache>
            </c:strRef>
          </c:xVal>
          <c:yVal>
            <c:numRef>
              <c:f>'Ion pumps 28-02-2005'!#REF!</c:f>
              <c:numCache>
                <c:ptCount val="25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</c:numCache>
            </c:numRef>
          </c:yVal>
          <c:smooth val="0"/>
        </c:ser>
        <c:ser>
          <c:idx val="7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'Ion pumps 28-02-2005'!#REF!</c:f>
              <c:strCache>
                <c:ptCount val="5"/>
                <c:pt idx="0">
                  <c:v>-146000</c:v>
                </c:pt>
                <c:pt idx="1">
                  <c:v>-292000</c:v>
                </c:pt>
                <c:pt idx="2">
                  <c:v>-417000</c:v>
                </c:pt>
                <c:pt idx="3">
                  <c:v>-532000</c:v>
                </c:pt>
                <c:pt idx="4">
                  <c:v>-702000</c:v>
                </c:pt>
              </c:strCache>
            </c:strRef>
          </c:xVal>
          <c:yVal>
            <c:numRef>
              <c:f>'Ion pumps 28-02-2005'!#REF!</c:f>
              <c:numCach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yVal>
          <c:smooth val="0"/>
        </c:ser>
        <c:axId val="57040593"/>
        <c:axId val="43603290"/>
      </c:scatterChart>
      <c:scatterChart>
        <c:scatterStyle val="lineMarker"/>
        <c:varyColors val="0"/>
        <c:ser>
          <c:idx val="3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'Chambers Diameters 28-02-2005'!$B$5:$B$35</c:f>
              <c:numCache>
                <c:ptCount val="31"/>
                <c:pt idx="0">
                  <c:v>0</c:v>
                </c:pt>
                <c:pt idx="2">
                  <c:v>-36600</c:v>
                </c:pt>
                <c:pt idx="3">
                  <c:v>-39600</c:v>
                </c:pt>
                <c:pt idx="4">
                  <c:v>-39600</c:v>
                </c:pt>
                <c:pt idx="5">
                  <c:v>-90600</c:v>
                </c:pt>
                <c:pt idx="6">
                  <c:v>-90600</c:v>
                </c:pt>
                <c:pt idx="7">
                  <c:v>-108600</c:v>
                </c:pt>
                <c:pt idx="11">
                  <c:v>-132000</c:v>
                </c:pt>
                <c:pt idx="12">
                  <c:v>-168000</c:v>
                </c:pt>
                <c:pt idx="13">
                  <c:v>-168000</c:v>
                </c:pt>
                <c:pt idx="14">
                  <c:v>-169000</c:v>
                </c:pt>
                <c:pt idx="15">
                  <c:v>-169000</c:v>
                </c:pt>
                <c:pt idx="16">
                  <c:v>-175000</c:v>
                </c:pt>
                <c:pt idx="17">
                  <c:v>-175000</c:v>
                </c:pt>
                <c:pt idx="18">
                  <c:v>-212000</c:v>
                </c:pt>
                <c:pt idx="19">
                  <c:v>-212000</c:v>
                </c:pt>
                <c:pt idx="20">
                  <c:v>-252000</c:v>
                </c:pt>
                <c:pt idx="21">
                  <c:v>-252000</c:v>
                </c:pt>
                <c:pt idx="22">
                  <c:v>-269000</c:v>
                </c:pt>
                <c:pt idx="23">
                  <c:v>-269000</c:v>
                </c:pt>
                <c:pt idx="24">
                  <c:v>-377000</c:v>
                </c:pt>
                <c:pt idx="25">
                  <c:v>-377000</c:v>
                </c:pt>
                <c:pt idx="26">
                  <c:v>-497000</c:v>
                </c:pt>
                <c:pt idx="27">
                  <c:v>-497000</c:v>
                </c:pt>
                <c:pt idx="28">
                  <c:v>-617000</c:v>
                </c:pt>
                <c:pt idx="29">
                  <c:v>-617000</c:v>
                </c:pt>
                <c:pt idx="30">
                  <c:v>-750000</c:v>
                </c:pt>
              </c:numCache>
            </c:numRef>
          </c:xVal>
          <c:yVal>
            <c:numRef>
              <c:f>'Chambers Diameters 28-02-2005'!$F$5:$F$35</c:f>
              <c:numCache>
                <c:ptCount val="31"/>
                <c:pt idx="0">
                  <c:v>49.83252</c:v>
                </c:pt>
                <c:pt idx="2">
                  <c:v>60</c:v>
                </c:pt>
                <c:pt idx="3">
                  <c:v>60.8334</c:v>
                </c:pt>
                <c:pt idx="4">
                  <c:v>60.8334</c:v>
                </c:pt>
                <c:pt idx="5">
                  <c:v>75.0012</c:v>
                </c:pt>
                <c:pt idx="6">
                  <c:v>75.0012</c:v>
                </c:pt>
                <c:pt idx="7">
                  <c:v>80.0016</c:v>
                </c:pt>
                <c:pt idx="11">
                  <c:v>100</c:v>
                </c:pt>
                <c:pt idx="12">
                  <c:v>129.1276</c:v>
                </c:pt>
                <c:pt idx="13">
                  <c:v>129.1276</c:v>
                </c:pt>
                <c:pt idx="14">
                  <c:v>129.9367</c:v>
                </c:pt>
                <c:pt idx="15">
                  <c:v>129.9367</c:v>
                </c:pt>
                <c:pt idx="16">
                  <c:v>134.7913</c:v>
                </c:pt>
                <c:pt idx="17">
                  <c:v>134.7913</c:v>
                </c:pt>
                <c:pt idx="18">
                  <c:v>164.728</c:v>
                </c:pt>
                <c:pt idx="19">
                  <c:v>164.728</c:v>
                </c:pt>
                <c:pt idx="20">
                  <c:v>197.09199999999998</c:v>
                </c:pt>
                <c:pt idx="21">
                  <c:v>197.09199999999998</c:v>
                </c:pt>
                <c:pt idx="22">
                  <c:v>210.8467</c:v>
                </c:pt>
                <c:pt idx="23">
                  <c:v>210.8467</c:v>
                </c:pt>
                <c:pt idx="24">
                  <c:v>298.22950000000003</c:v>
                </c:pt>
                <c:pt idx="25">
                  <c:v>298.22950000000003</c:v>
                </c:pt>
                <c:pt idx="26">
                  <c:v>395.3215</c:v>
                </c:pt>
                <c:pt idx="27">
                  <c:v>395.3215</c:v>
                </c:pt>
                <c:pt idx="28">
                  <c:v>492.4135</c:v>
                </c:pt>
                <c:pt idx="29">
                  <c:v>492.4135</c:v>
                </c:pt>
                <c:pt idx="30">
                  <c:v>600.0238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'Chambers Diameters 28-02-2005'!$B$5:$B$35</c:f>
              <c:numCache>
                <c:ptCount val="31"/>
                <c:pt idx="0">
                  <c:v>0</c:v>
                </c:pt>
                <c:pt idx="2">
                  <c:v>-36600</c:v>
                </c:pt>
                <c:pt idx="3">
                  <c:v>-39600</c:v>
                </c:pt>
                <c:pt idx="4">
                  <c:v>-39600</c:v>
                </c:pt>
                <c:pt idx="5">
                  <c:v>-90600</c:v>
                </c:pt>
                <c:pt idx="6">
                  <c:v>-90600</c:v>
                </c:pt>
                <c:pt idx="7">
                  <c:v>-108600</c:v>
                </c:pt>
                <c:pt idx="11">
                  <c:v>-132000</c:v>
                </c:pt>
                <c:pt idx="12">
                  <c:v>-168000</c:v>
                </c:pt>
                <c:pt idx="13">
                  <c:v>-168000</c:v>
                </c:pt>
                <c:pt idx="14">
                  <c:v>-169000</c:v>
                </c:pt>
                <c:pt idx="15">
                  <c:v>-169000</c:v>
                </c:pt>
                <c:pt idx="16">
                  <c:v>-175000</c:v>
                </c:pt>
                <c:pt idx="17">
                  <c:v>-175000</c:v>
                </c:pt>
                <c:pt idx="18">
                  <c:v>-212000</c:v>
                </c:pt>
                <c:pt idx="19">
                  <c:v>-212000</c:v>
                </c:pt>
                <c:pt idx="20">
                  <c:v>-252000</c:v>
                </c:pt>
                <c:pt idx="21">
                  <c:v>-252000</c:v>
                </c:pt>
                <c:pt idx="22">
                  <c:v>-269000</c:v>
                </c:pt>
                <c:pt idx="23">
                  <c:v>-269000</c:v>
                </c:pt>
                <c:pt idx="24">
                  <c:v>-377000</c:v>
                </c:pt>
                <c:pt idx="25">
                  <c:v>-377000</c:v>
                </c:pt>
                <c:pt idx="26">
                  <c:v>-497000</c:v>
                </c:pt>
                <c:pt idx="27">
                  <c:v>-497000</c:v>
                </c:pt>
                <c:pt idx="28">
                  <c:v>-617000</c:v>
                </c:pt>
                <c:pt idx="29">
                  <c:v>-617000</c:v>
                </c:pt>
                <c:pt idx="30">
                  <c:v>-750000</c:v>
                </c:pt>
              </c:numCache>
            </c:numRef>
          </c:xVal>
          <c:yVal>
            <c:numRef>
              <c:f>'Chambers Diameters 28-02-2005'!$J$5:$J$35</c:f>
              <c:numCache>
                <c:ptCount val="31"/>
                <c:pt idx="0">
                  <c:v>57</c:v>
                </c:pt>
                <c:pt idx="2">
                  <c:v>67</c:v>
                </c:pt>
                <c:pt idx="3">
                  <c:v>67</c:v>
                </c:pt>
                <c:pt idx="4">
                  <c:v>84.9</c:v>
                </c:pt>
                <c:pt idx="5">
                  <c:v>84.9</c:v>
                </c:pt>
                <c:pt idx="6">
                  <c:v>100</c:v>
                </c:pt>
                <c:pt idx="7">
                  <c:v>100</c:v>
                </c:pt>
                <c:pt idx="11">
                  <c:v>129</c:v>
                </c:pt>
                <c:pt idx="12">
                  <c:v>129</c:v>
                </c:pt>
                <c:pt idx="13">
                  <c:v>110.3</c:v>
                </c:pt>
                <c:pt idx="14">
                  <c:v>110.3</c:v>
                </c:pt>
                <c:pt idx="15">
                  <c:v>129</c:v>
                </c:pt>
                <c:pt idx="16">
                  <c:v>129</c:v>
                </c:pt>
                <c:pt idx="17">
                  <c:v>163.10000000000002</c:v>
                </c:pt>
                <c:pt idx="18">
                  <c:v>163.10000000000002</c:v>
                </c:pt>
                <c:pt idx="19">
                  <c:v>200</c:v>
                </c:pt>
                <c:pt idx="20">
                  <c:v>200</c:v>
                </c:pt>
                <c:pt idx="21">
                  <c:v>213.29999999999998</c:v>
                </c:pt>
                <c:pt idx="22">
                  <c:v>213.29999999999998</c:v>
                </c:pt>
                <c:pt idx="23">
                  <c:v>315.9</c:v>
                </c:pt>
                <c:pt idx="24">
                  <c:v>315.9</c:v>
                </c:pt>
                <c:pt idx="25">
                  <c:v>398.4</c:v>
                </c:pt>
                <c:pt idx="26">
                  <c:v>398.4</c:v>
                </c:pt>
                <c:pt idx="27">
                  <c:v>498</c:v>
                </c:pt>
                <c:pt idx="28">
                  <c:v>498</c:v>
                </c:pt>
                <c:pt idx="29">
                  <c:v>597.4</c:v>
                </c:pt>
                <c:pt idx="30">
                  <c:v>597.4</c:v>
                </c:pt>
              </c:numCache>
            </c:numRef>
          </c:yVal>
          <c:smooth val="0"/>
        </c:ser>
        <c:ser>
          <c:idx val="8"/>
          <c:order val="6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'Chambers Diameters 28-02-2005'!$B$5:$B$35</c:f>
              <c:numCache>
                <c:ptCount val="31"/>
                <c:pt idx="0">
                  <c:v>0</c:v>
                </c:pt>
                <c:pt idx="2">
                  <c:v>-36600</c:v>
                </c:pt>
                <c:pt idx="3">
                  <c:v>-39600</c:v>
                </c:pt>
                <c:pt idx="4">
                  <c:v>-39600</c:v>
                </c:pt>
                <c:pt idx="5">
                  <c:v>-90600</c:v>
                </c:pt>
                <c:pt idx="6">
                  <c:v>-90600</c:v>
                </c:pt>
                <c:pt idx="7">
                  <c:v>-108600</c:v>
                </c:pt>
                <c:pt idx="11">
                  <c:v>-132000</c:v>
                </c:pt>
                <c:pt idx="12">
                  <c:v>-168000</c:v>
                </c:pt>
                <c:pt idx="13">
                  <c:v>-168000</c:v>
                </c:pt>
                <c:pt idx="14">
                  <c:v>-169000</c:v>
                </c:pt>
                <c:pt idx="15">
                  <c:v>-169000</c:v>
                </c:pt>
                <c:pt idx="16">
                  <c:v>-175000</c:v>
                </c:pt>
                <c:pt idx="17">
                  <c:v>-175000</c:v>
                </c:pt>
                <c:pt idx="18">
                  <c:v>-212000</c:v>
                </c:pt>
                <c:pt idx="19">
                  <c:v>-212000</c:v>
                </c:pt>
                <c:pt idx="20">
                  <c:v>-252000</c:v>
                </c:pt>
                <c:pt idx="21">
                  <c:v>-252000</c:v>
                </c:pt>
                <c:pt idx="22">
                  <c:v>-269000</c:v>
                </c:pt>
                <c:pt idx="23">
                  <c:v>-269000</c:v>
                </c:pt>
                <c:pt idx="24">
                  <c:v>-377000</c:v>
                </c:pt>
                <c:pt idx="25">
                  <c:v>-377000</c:v>
                </c:pt>
                <c:pt idx="26">
                  <c:v>-497000</c:v>
                </c:pt>
                <c:pt idx="27">
                  <c:v>-497000</c:v>
                </c:pt>
                <c:pt idx="28">
                  <c:v>-617000</c:v>
                </c:pt>
                <c:pt idx="29">
                  <c:v>-617000</c:v>
                </c:pt>
                <c:pt idx="30">
                  <c:v>-750000</c:v>
                </c:pt>
              </c:numCache>
            </c:numRef>
          </c:xVal>
          <c:yVal>
            <c:numRef>
              <c:f>'Chambers Diameters 28-02-2005'!$K$5:$K$35</c:f>
              <c:numCache>
                <c:ptCount val="31"/>
                <c:pt idx="0">
                  <c:v>55</c:v>
                </c:pt>
                <c:pt idx="2">
                  <c:v>57</c:v>
                </c:pt>
                <c:pt idx="3">
                  <c:v>57</c:v>
                </c:pt>
                <c:pt idx="4">
                  <c:v>74.9</c:v>
                </c:pt>
                <c:pt idx="5">
                  <c:v>74.9</c:v>
                </c:pt>
                <c:pt idx="6">
                  <c:v>90</c:v>
                </c:pt>
                <c:pt idx="7">
                  <c:v>90</c:v>
                </c:pt>
                <c:pt idx="11">
                  <c:v>119</c:v>
                </c:pt>
                <c:pt idx="12">
                  <c:v>119</c:v>
                </c:pt>
                <c:pt idx="13">
                  <c:v>100.3</c:v>
                </c:pt>
                <c:pt idx="14">
                  <c:v>100.3</c:v>
                </c:pt>
                <c:pt idx="15">
                  <c:v>119</c:v>
                </c:pt>
                <c:pt idx="16">
                  <c:v>119</c:v>
                </c:pt>
                <c:pt idx="17">
                  <c:v>153.10000000000002</c:v>
                </c:pt>
                <c:pt idx="18">
                  <c:v>153.10000000000002</c:v>
                </c:pt>
                <c:pt idx="19">
                  <c:v>190</c:v>
                </c:pt>
                <c:pt idx="20">
                  <c:v>190</c:v>
                </c:pt>
                <c:pt idx="21">
                  <c:v>203.29999999999998</c:v>
                </c:pt>
                <c:pt idx="22">
                  <c:v>203.29999999999998</c:v>
                </c:pt>
                <c:pt idx="23">
                  <c:v>305.9</c:v>
                </c:pt>
                <c:pt idx="24">
                  <c:v>305.9</c:v>
                </c:pt>
                <c:pt idx="25">
                  <c:v>388.4</c:v>
                </c:pt>
                <c:pt idx="26">
                  <c:v>388.4</c:v>
                </c:pt>
                <c:pt idx="27">
                  <c:v>488</c:v>
                </c:pt>
                <c:pt idx="28">
                  <c:v>488</c:v>
                </c:pt>
                <c:pt idx="29">
                  <c:v>587.4</c:v>
                </c:pt>
                <c:pt idx="30">
                  <c:v>587.4</c:v>
                </c:pt>
              </c:numCache>
            </c:numRef>
          </c:yVal>
          <c:smooth val="0"/>
        </c:ser>
        <c:axId val="56885291"/>
        <c:axId val="42205572"/>
      </c:scatterChart>
      <c:valAx>
        <c:axId val="57040593"/>
        <c:scaling>
          <c:orientation val="minMax"/>
          <c:max val="0"/>
          <c:min val="-400000"/>
        </c:scaling>
        <c:axPos val="b"/>
        <c:delete val="0"/>
        <c:numFmt formatCode="General" sourceLinked="1"/>
        <c:majorTickMark val="out"/>
        <c:minorTickMark val="none"/>
        <c:tickLblPos val="nextTo"/>
        <c:crossAx val="43603290"/>
        <c:crossesAt val="-400000"/>
        <c:crossBetween val="midCat"/>
        <c:dispUnits/>
      </c:valAx>
      <c:valAx>
        <c:axId val="43603290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low"/>
        <c:crossAx val="57040593"/>
        <c:crossesAt val="-400000"/>
        <c:crossBetween val="midCat"/>
        <c:dispUnits/>
        <c:majorUnit val="1"/>
      </c:valAx>
      <c:valAx>
        <c:axId val="56885291"/>
        <c:scaling>
          <c:orientation val="minMax"/>
        </c:scaling>
        <c:axPos val="b"/>
        <c:delete val="1"/>
        <c:majorTickMark val="in"/>
        <c:minorTickMark val="none"/>
        <c:tickLblPos val="nextTo"/>
        <c:crossAx val="42205572"/>
        <c:crosses val="max"/>
        <c:crossBetween val="midCat"/>
        <c:dispUnits/>
      </c:valAx>
      <c:valAx>
        <c:axId val="42205572"/>
        <c:scaling>
          <c:orientation val="minMax"/>
          <c:max val="400"/>
          <c:min val="-50"/>
        </c:scaling>
        <c:axPos val="l"/>
        <c:delete val="0"/>
        <c:numFmt formatCode="0" sourceLinked="0"/>
        <c:majorTickMark val="in"/>
        <c:minorTickMark val="none"/>
        <c:tickLblPos val="nextTo"/>
        <c:crossAx val="56885291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975"/>
          <c:w val="0.97125"/>
          <c:h val="0.9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Interferences!$I$39:$I$49</c:f>
              <c:numCache>
                <c:ptCount val="11"/>
                <c:pt idx="0">
                  <c:v>0</c:v>
                </c:pt>
                <c:pt idx="1">
                  <c:v>36600</c:v>
                </c:pt>
                <c:pt idx="2">
                  <c:v>110000</c:v>
                </c:pt>
                <c:pt idx="3">
                  <c:v>132000</c:v>
                </c:pt>
                <c:pt idx="4">
                  <c:v>168622</c:v>
                </c:pt>
                <c:pt idx="5">
                  <c:v>175576</c:v>
                </c:pt>
                <c:pt idx="6">
                  <c:v>205032</c:v>
                </c:pt>
                <c:pt idx="7">
                  <c:v>211986</c:v>
                </c:pt>
                <c:pt idx="8">
                  <c:v>253386</c:v>
                </c:pt>
                <c:pt idx="9">
                  <c:v>266256</c:v>
                </c:pt>
              </c:numCache>
            </c:numRef>
          </c:xVal>
          <c:yVal>
            <c:numRef>
              <c:f>Interferences!$P$39:$P$49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Interferences!$I$5:$I$32</c:f>
              <c:numCache>
                <c:ptCount val="28"/>
                <c:pt idx="0">
                  <c:v>108000</c:v>
                </c:pt>
                <c:pt idx="1">
                  <c:v>109500</c:v>
                </c:pt>
                <c:pt idx="2">
                  <c:v>110000</c:v>
                </c:pt>
                <c:pt idx="3">
                  <c:v>132111</c:v>
                </c:pt>
                <c:pt idx="4">
                  <c:v>152787</c:v>
                </c:pt>
                <c:pt idx="5">
                  <c:v>159680</c:v>
                </c:pt>
                <c:pt idx="6">
                  <c:v>166746</c:v>
                </c:pt>
                <c:pt idx="7">
                  <c:v>175577</c:v>
                </c:pt>
                <c:pt idx="8">
                  <c:v>203146</c:v>
                </c:pt>
                <c:pt idx="9">
                  <c:v>211977</c:v>
                </c:pt>
                <c:pt idx="10">
                  <c:v>253366</c:v>
                </c:pt>
                <c:pt idx="11">
                  <c:v>264872</c:v>
                </c:pt>
                <c:pt idx="12">
                  <c:v>268865</c:v>
                </c:pt>
                <c:pt idx="13">
                  <c:v>269966</c:v>
                </c:pt>
                <c:pt idx="14">
                  <c:v>284525</c:v>
                </c:pt>
                <c:pt idx="15">
                  <c:v>285625</c:v>
                </c:pt>
                <c:pt idx="16">
                  <c:v>300185</c:v>
                </c:pt>
                <c:pt idx="17">
                  <c:v>300997</c:v>
                </c:pt>
                <c:pt idx="18">
                  <c:v>307931</c:v>
                </c:pt>
                <c:pt idx="19">
                  <c:v>309030</c:v>
                </c:pt>
                <c:pt idx="20">
                  <c:v>316535</c:v>
                </c:pt>
                <c:pt idx="21">
                  <c:v>323589</c:v>
                </c:pt>
                <c:pt idx="22">
                  <c:v>324691</c:v>
                </c:pt>
                <c:pt idx="23">
                  <c:v>339246</c:v>
                </c:pt>
                <c:pt idx="24">
                  <c:v>340058</c:v>
                </c:pt>
              </c:numCache>
            </c:numRef>
          </c:xVal>
          <c:yVal>
            <c:numRef>
              <c:f>Interferences!$P$5:$P$32</c:f>
              <c:numCach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yVal>
          <c:smooth val="0"/>
        </c:ser>
        <c:ser>
          <c:idx val="6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'Ion pumps 28-02-2005'!#REF!</c:f>
              <c:strCache>
                <c:ptCount val="25"/>
                <c:pt idx="0">
                  <c:v>135000</c:v>
                </c:pt>
                <c:pt idx="1">
                  <c:v>143000</c:v>
                </c:pt>
                <c:pt idx="2">
                  <c:v>150000</c:v>
                </c:pt>
                <c:pt idx="3">
                  <c:v>163000</c:v>
                </c:pt>
                <c:pt idx="4">
                  <c:v>179000</c:v>
                </c:pt>
                <c:pt idx="5">
                  <c:v>189000</c:v>
                </c:pt>
                <c:pt idx="6">
                  <c:v>200000</c:v>
                </c:pt>
                <c:pt idx="7">
                  <c:v>215000</c:v>
                </c:pt>
                <c:pt idx="8">
                  <c:v>227000</c:v>
                </c:pt>
                <c:pt idx="9">
                  <c:v>239000</c:v>
                </c:pt>
                <c:pt idx="10">
                  <c:v>251000</c:v>
                </c:pt>
                <c:pt idx="11">
                  <c:v>272000</c:v>
                </c:pt>
                <c:pt idx="12">
                  <c:v>288000</c:v>
                </c:pt>
                <c:pt idx="13">
                  <c:v>305000</c:v>
                </c:pt>
                <c:pt idx="14">
                  <c:v>322000</c:v>
                </c:pt>
                <c:pt idx="15">
                  <c:v>342000</c:v>
                </c:pt>
                <c:pt idx="16">
                  <c:v>362000</c:v>
                </c:pt>
                <c:pt idx="17">
                  <c:v>382000</c:v>
                </c:pt>
                <c:pt idx="18">
                  <c:v>402000</c:v>
                </c:pt>
                <c:pt idx="19">
                  <c:v>462000</c:v>
                </c:pt>
                <c:pt idx="20">
                  <c:v>522000</c:v>
                </c:pt>
                <c:pt idx="21">
                  <c:v>582000</c:v>
                </c:pt>
                <c:pt idx="22">
                  <c:v>642000</c:v>
                </c:pt>
                <c:pt idx="23">
                  <c:v>692000</c:v>
                </c:pt>
                <c:pt idx="24">
                  <c:v>742000</c:v>
                </c:pt>
              </c:strCache>
            </c:strRef>
          </c:xVal>
          <c:yVal>
            <c:numRef>
              <c:f>'Ion pumps 28-02-2005'!#REF!</c:f>
              <c:numCache>
                <c:ptCount val="25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</c:numCache>
            </c:numRef>
          </c:yVal>
          <c:smooth val="0"/>
        </c:ser>
        <c:ser>
          <c:idx val="8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'Ion pumps 28-02-2005'!#REF!</c:f>
              <c:strCache>
                <c:ptCount val="5"/>
                <c:pt idx="0">
                  <c:v>146000</c:v>
                </c:pt>
                <c:pt idx="1">
                  <c:v>292000</c:v>
                </c:pt>
                <c:pt idx="2">
                  <c:v>417000</c:v>
                </c:pt>
                <c:pt idx="3">
                  <c:v>532000</c:v>
                </c:pt>
                <c:pt idx="4">
                  <c:v>702000</c:v>
                </c:pt>
              </c:strCache>
            </c:strRef>
          </c:xVal>
          <c:yVal>
            <c:numRef>
              <c:f>'Ion pumps 28-02-2005'!#REF!</c:f>
              <c:numCach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yVal>
          <c:smooth val="0"/>
        </c:ser>
        <c:axId val="44305829"/>
        <c:axId val="63208142"/>
      </c:scatterChart>
      <c:scatterChart>
        <c:scatterStyle val="lineMarker"/>
        <c:varyColors val="0"/>
        <c:ser>
          <c:idx val="2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'Chambers Diameters 28-02-2005'!#REF!</c:f>
              <c:strCache>
                <c:ptCount val="31"/>
                <c:pt idx="0">
                  <c:v>0</c:v>
                </c:pt>
                <c:pt idx="2">
                  <c:v>36600</c:v>
                </c:pt>
                <c:pt idx="3">
                  <c:v>39600</c:v>
                </c:pt>
                <c:pt idx="4">
                  <c:v>39600</c:v>
                </c:pt>
                <c:pt idx="5">
                  <c:v>90600</c:v>
                </c:pt>
                <c:pt idx="6">
                  <c:v>90600</c:v>
                </c:pt>
                <c:pt idx="7">
                  <c:v>108600</c:v>
                </c:pt>
                <c:pt idx="11">
                  <c:v>132000</c:v>
                </c:pt>
                <c:pt idx="12">
                  <c:v>168000</c:v>
                </c:pt>
                <c:pt idx="13">
                  <c:v>168000</c:v>
                </c:pt>
                <c:pt idx="14">
                  <c:v>169000</c:v>
                </c:pt>
                <c:pt idx="15">
                  <c:v>169000</c:v>
                </c:pt>
                <c:pt idx="16">
                  <c:v>175000</c:v>
                </c:pt>
                <c:pt idx="17">
                  <c:v>175000</c:v>
                </c:pt>
                <c:pt idx="18">
                  <c:v>212000</c:v>
                </c:pt>
                <c:pt idx="19">
                  <c:v>212000</c:v>
                </c:pt>
                <c:pt idx="20">
                  <c:v>252000</c:v>
                </c:pt>
                <c:pt idx="21">
                  <c:v>252000</c:v>
                </c:pt>
                <c:pt idx="22">
                  <c:v>269000</c:v>
                </c:pt>
                <c:pt idx="23">
                  <c:v>269000</c:v>
                </c:pt>
                <c:pt idx="24">
                  <c:v>377000</c:v>
                </c:pt>
                <c:pt idx="25">
                  <c:v>377000</c:v>
                </c:pt>
                <c:pt idx="26">
                  <c:v>497000</c:v>
                </c:pt>
                <c:pt idx="27">
                  <c:v>497000</c:v>
                </c:pt>
                <c:pt idx="28">
                  <c:v>617000</c:v>
                </c:pt>
                <c:pt idx="29">
                  <c:v>617000</c:v>
                </c:pt>
                <c:pt idx="30">
                  <c:v>750000</c:v>
                </c:pt>
              </c:strCache>
            </c:strRef>
          </c:xVal>
          <c:yVal>
            <c:numRef>
              <c:f>'Chambers Diameters 28-02-2005'!$F$5:$F$35</c:f>
              <c:numCache>
                <c:ptCount val="31"/>
                <c:pt idx="0">
                  <c:v>49.83252</c:v>
                </c:pt>
                <c:pt idx="2">
                  <c:v>60</c:v>
                </c:pt>
                <c:pt idx="3">
                  <c:v>60.8334</c:v>
                </c:pt>
                <c:pt idx="4">
                  <c:v>60.8334</c:v>
                </c:pt>
                <c:pt idx="5">
                  <c:v>75.0012</c:v>
                </c:pt>
                <c:pt idx="6">
                  <c:v>75.0012</c:v>
                </c:pt>
                <c:pt idx="7">
                  <c:v>80.0016</c:v>
                </c:pt>
                <c:pt idx="11">
                  <c:v>100</c:v>
                </c:pt>
                <c:pt idx="12">
                  <c:v>129.1276</c:v>
                </c:pt>
                <c:pt idx="13">
                  <c:v>129.1276</c:v>
                </c:pt>
                <c:pt idx="14">
                  <c:v>129.9367</c:v>
                </c:pt>
                <c:pt idx="15">
                  <c:v>129.9367</c:v>
                </c:pt>
                <c:pt idx="16">
                  <c:v>134.7913</c:v>
                </c:pt>
                <c:pt idx="17">
                  <c:v>134.7913</c:v>
                </c:pt>
                <c:pt idx="18">
                  <c:v>164.728</c:v>
                </c:pt>
                <c:pt idx="19">
                  <c:v>164.728</c:v>
                </c:pt>
                <c:pt idx="20">
                  <c:v>197.09199999999998</c:v>
                </c:pt>
                <c:pt idx="21">
                  <c:v>197.09199999999998</c:v>
                </c:pt>
                <c:pt idx="22">
                  <c:v>210.8467</c:v>
                </c:pt>
                <c:pt idx="23">
                  <c:v>210.8467</c:v>
                </c:pt>
                <c:pt idx="24">
                  <c:v>298.22950000000003</c:v>
                </c:pt>
                <c:pt idx="25">
                  <c:v>298.22950000000003</c:v>
                </c:pt>
                <c:pt idx="26">
                  <c:v>395.3215</c:v>
                </c:pt>
                <c:pt idx="27">
                  <c:v>395.3215</c:v>
                </c:pt>
                <c:pt idx="28">
                  <c:v>492.4135</c:v>
                </c:pt>
                <c:pt idx="29">
                  <c:v>492.4135</c:v>
                </c:pt>
                <c:pt idx="30">
                  <c:v>600.0238</c:v>
                </c:pt>
              </c:numCache>
            </c:numRef>
          </c:yVal>
          <c:smooth val="0"/>
        </c:ser>
        <c:ser>
          <c:idx val="3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'Chambers Diameters 28-02-2005'!#REF!</c:f>
              <c:strCache>
                <c:ptCount val="31"/>
                <c:pt idx="0">
                  <c:v>0</c:v>
                </c:pt>
                <c:pt idx="2">
                  <c:v>36600</c:v>
                </c:pt>
                <c:pt idx="3">
                  <c:v>39600</c:v>
                </c:pt>
                <c:pt idx="4">
                  <c:v>39600</c:v>
                </c:pt>
                <c:pt idx="5">
                  <c:v>90600</c:v>
                </c:pt>
                <c:pt idx="6">
                  <c:v>90600</c:v>
                </c:pt>
                <c:pt idx="7">
                  <c:v>108600</c:v>
                </c:pt>
                <c:pt idx="11">
                  <c:v>132000</c:v>
                </c:pt>
                <c:pt idx="12">
                  <c:v>168000</c:v>
                </c:pt>
                <c:pt idx="13">
                  <c:v>168000</c:v>
                </c:pt>
                <c:pt idx="14">
                  <c:v>169000</c:v>
                </c:pt>
                <c:pt idx="15">
                  <c:v>169000</c:v>
                </c:pt>
                <c:pt idx="16">
                  <c:v>175000</c:v>
                </c:pt>
                <c:pt idx="17">
                  <c:v>175000</c:v>
                </c:pt>
                <c:pt idx="18">
                  <c:v>212000</c:v>
                </c:pt>
                <c:pt idx="19">
                  <c:v>212000</c:v>
                </c:pt>
                <c:pt idx="20">
                  <c:v>252000</c:v>
                </c:pt>
                <c:pt idx="21">
                  <c:v>252000</c:v>
                </c:pt>
                <c:pt idx="22">
                  <c:v>269000</c:v>
                </c:pt>
                <c:pt idx="23">
                  <c:v>269000</c:v>
                </c:pt>
                <c:pt idx="24">
                  <c:v>377000</c:v>
                </c:pt>
                <c:pt idx="25">
                  <c:v>377000</c:v>
                </c:pt>
                <c:pt idx="26">
                  <c:v>497000</c:v>
                </c:pt>
                <c:pt idx="27">
                  <c:v>497000</c:v>
                </c:pt>
                <c:pt idx="28">
                  <c:v>617000</c:v>
                </c:pt>
                <c:pt idx="29">
                  <c:v>617000</c:v>
                </c:pt>
                <c:pt idx="30">
                  <c:v>750000</c:v>
                </c:pt>
              </c:strCache>
            </c:strRef>
          </c:xVal>
          <c:yVal>
            <c:numRef>
              <c:f>'Chambers Diameters 28-02-2005'!$J$5:$J$35</c:f>
              <c:numCache>
                <c:ptCount val="31"/>
                <c:pt idx="0">
                  <c:v>57</c:v>
                </c:pt>
                <c:pt idx="2">
                  <c:v>67</c:v>
                </c:pt>
                <c:pt idx="3">
                  <c:v>67</c:v>
                </c:pt>
                <c:pt idx="4">
                  <c:v>84.9</c:v>
                </c:pt>
                <c:pt idx="5">
                  <c:v>84.9</c:v>
                </c:pt>
                <c:pt idx="6">
                  <c:v>100</c:v>
                </c:pt>
                <c:pt idx="7">
                  <c:v>100</c:v>
                </c:pt>
                <c:pt idx="11">
                  <c:v>129</c:v>
                </c:pt>
                <c:pt idx="12">
                  <c:v>129</c:v>
                </c:pt>
                <c:pt idx="13">
                  <c:v>110.3</c:v>
                </c:pt>
                <c:pt idx="14">
                  <c:v>110.3</c:v>
                </c:pt>
                <c:pt idx="15">
                  <c:v>129</c:v>
                </c:pt>
                <c:pt idx="16">
                  <c:v>129</c:v>
                </c:pt>
                <c:pt idx="17">
                  <c:v>163.10000000000002</c:v>
                </c:pt>
                <c:pt idx="18">
                  <c:v>163.10000000000002</c:v>
                </c:pt>
                <c:pt idx="19">
                  <c:v>200</c:v>
                </c:pt>
                <c:pt idx="20">
                  <c:v>200</c:v>
                </c:pt>
                <c:pt idx="21">
                  <c:v>213.29999999999998</c:v>
                </c:pt>
                <c:pt idx="22">
                  <c:v>213.29999999999998</c:v>
                </c:pt>
                <c:pt idx="23">
                  <c:v>315.9</c:v>
                </c:pt>
                <c:pt idx="24">
                  <c:v>315.9</c:v>
                </c:pt>
                <c:pt idx="25">
                  <c:v>398.4</c:v>
                </c:pt>
                <c:pt idx="26">
                  <c:v>398.4</c:v>
                </c:pt>
                <c:pt idx="27">
                  <c:v>498</c:v>
                </c:pt>
                <c:pt idx="28">
                  <c:v>498</c:v>
                </c:pt>
                <c:pt idx="29">
                  <c:v>597.4</c:v>
                </c:pt>
                <c:pt idx="30">
                  <c:v>597.4</c:v>
                </c:pt>
              </c:numCache>
            </c:numRef>
          </c:yVal>
          <c:smooth val="0"/>
        </c:ser>
        <c:ser>
          <c:idx val="4"/>
          <c:order val="6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'Chambers Diameters 28-02-2005'!#REF!</c:f>
              <c:strCache>
                <c:ptCount val="31"/>
                <c:pt idx="0">
                  <c:v>0</c:v>
                </c:pt>
                <c:pt idx="2">
                  <c:v>36600</c:v>
                </c:pt>
                <c:pt idx="3">
                  <c:v>39600</c:v>
                </c:pt>
                <c:pt idx="4">
                  <c:v>39600</c:v>
                </c:pt>
                <c:pt idx="5">
                  <c:v>90600</c:v>
                </c:pt>
                <c:pt idx="6">
                  <c:v>90600</c:v>
                </c:pt>
                <c:pt idx="7">
                  <c:v>108600</c:v>
                </c:pt>
                <c:pt idx="11">
                  <c:v>132000</c:v>
                </c:pt>
                <c:pt idx="12">
                  <c:v>168000</c:v>
                </c:pt>
                <c:pt idx="13">
                  <c:v>168000</c:v>
                </c:pt>
                <c:pt idx="14">
                  <c:v>169000</c:v>
                </c:pt>
                <c:pt idx="15">
                  <c:v>169000</c:v>
                </c:pt>
                <c:pt idx="16">
                  <c:v>175000</c:v>
                </c:pt>
                <c:pt idx="17">
                  <c:v>175000</c:v>
                </c:pt>
                <c:pt idx="18">
                  <c:v>212000</c:v>
                </c:pt>
                <c:pt idx="19">
                  <c:v>212000</c:v>
                </c:pt>
                <c:pt idx="20">
                  <c:v>252000</c:v>
                </c:pt>
                <c:pt idx="21">
                  <c:v>252000</c:v>
                </c:pt>
                <c:pt idx="22">
                  <c:v>269000</c:v>
                </c:pt>
                <c:pt idx="23">
                  <c:v>269000</c:v>
                </c:pt>
                <c:pt idx="24">
                  <c:v>377000</c:v>
                </c:pt>
                <c:pt idx="25">
                  <c:v>377000</c:v>
                </c:pt>
                <c:pt idx="26">
                  <c:v>497000</c:v>
                </c:pt>
                <c:pt idx="27">
                  <c:v>497000</c:v>
                </c:pt>
                <c:pt idx="28">
                  <c:v>617000</c:v>
                </c:pt>
                <c:pt idx="29">
                  <c:v>617000</c:v>
                </c:pt>
                <c:pt idx="30">
                  <c:v>750000</c:v>
                </c:pt>
              </c:strCache>
            </c:strRef>
          </c:xVal>
          <c:yVal>
            <c:numRef>
              <c:f>'Chambers Diameters 28-02-2005'!$K$5:$K$35</c:f>
              <c:numCache>
                <c:ptCount val="31"/>
                <c:pt idx="0">
                  <c:v>55</c:v>
                </c:pt>
                <c:pt idx="2">
                  <c:v>57</c:v>
                </c:pt>
                <c:pt idx="3">
                  <c:v>57</c:v>
                </c:pt>
                <c:pt idx="4">
                  <c:v>74.9</c:v>
                </c:pt>
                <c:pt idx="5">
                  <c:v>74.9</c:v>
                </c:pt>
                <c:pt idx="6">
                  <c:v>90</c:v>
                </c:pt>
                <c:pt idx="7">
                  <c:v>90</c:v>
                </c:pt>
                <c:pt idx="11">
                  <c:v>119</c:v>
                </c:pt>
                <c:pt idx="12">
                  <c:v>119</c:v>
                </c:pt>
                <c:pt idx="13">
                  <c:v>100.3</c:v>
                </c:pt>
                <c:pt idx="14">
                  <c:v>100.3</c:v>
                </c:pt>
                <c:pt idx="15">
                  <c:v>119</c:v>
                </c:pt>
                <c:pt idx="16">
                  <c:v>119</c:v>
                </c:pt>
                <c:pt idx="17">
                  <c:v>153.10000000000002</c:v>
                </c:pt>
                <c:pt idx="18">
                  <c:v>153.10000000000002</c:v>
                </c:pt>
                <c:pt idx="19">
                  <c:v>190</c:v>
                </c:pt>
                <c:pt idx="20">
                  <c:v>190</c:v>
                </c:pt>
                <c:pt idx="21">
                  <c:v>203.29999999999998</c:v>
                </c:pt>
                <c:pt idx="22">
                  <c:v>203.29999999999998</c:v>
                </c:pt>
                <c:pt idx="23">
                  <c:v>305.9</c:v>
                </c:pt>
                <c:pt idx="24">
                  <c:v>305.9</c:v>
                </c:pt>
                <c:pt idx="25">
                  <c:v>388.4</c:v>
                </c:pt>
                <c:pt idx="26">
                  <c:v>388.4</c:v>
                </c:pt>
                <c:pt idx="27">
                  <c:v>488</c:v>
                </c:pt>
                <c:pt idx="28">
                  <c:v>488</c:v>
                </c:pt>
                <c:pt idx="29">
                  <c:v>587.4</c:v>
                </c:pt>
                <c:pt idx="30">
                  <c:v>587.4</c:v>
                </c:pt>
              </c:numCache>
            </c:numRef>
          </c:yVal>
          <c:smooth val="0"/>
        </c:ser>
        <c:axId val="32002367"/>
        <c:axId val="19585848"/>
      </c:scatterChart>
      <c:valAx>
        <c:axId val="44305829"/>
        <c:scaling>
          <c:orientation val="minMax"/>
          <c:max val="400000"/>
        </c:scaling>
        <c:axPos val="b"/>
        <c:delete val="0"/>
        <c:numFmt formatCode="General" sourceLinked="1"/>
        <c:majorTickMark val="out"/>
        <c:minorTickMark val="none"/>
        <c:tickLblPos val="nextTo"/>
        <c:crossAx val="63208142"/>
        <c:crosses val="autoZero"/>
        <c:crossBetween val="midCat"/>
        <c:dispUnits/>
      </c:valAx>
      <c:valAx>
        <c:axId val="63208142"/>
        <c:scaling>
          <c:orientation val="minMax"/>
          <c:max val="4"/>
        </c:scaling>
        <c:axPos val="l"/>
        <c:delete val="0"/>
        <c:numFmt formatCode="General" sourceLinked="1"/>
        <c:majorTickMark val="out"/>
        <c:minorTickMark val="none"/>
        <c:tickLblPos val="nextTo"/>
        <c:crossAx val="44305829"/>
        <c:crosses val="autoZero"/>
        <c:crossBetween val="midCat"/>
        <c:dispUnits/>
        <c:majorUnit val="1"/>
      </c:valAx>
      <c:valAx>
        <c:axId val="32002367"/>
        <c:scaling>
          <c:orientation val="minMax"/>
        </c:scaling>
        <c:axPos val="b"/>
        <c:delete val="1"/>
        <c:majorTickMark val="in"/>
        <c:minorTickMark val="none"/>
        <c:tickLblPos val="nextTo"/>
        <c:crossAx val="19585848"/>
        <c:crosses val="max"/>
        <c:crossBetween val="midCat"/>
        <c:dispUnits/>
      </c:valAx>
      <c:valAx>
        <c:axId val="19585848"/>
        <c:scaling>
          <c:orientation val="minMax"/>
          <c:max val="400"/>
          <c:min val="-50"/>
        </c:scaling>
        <c:axPos val="l"/>
        <c:delete val="0"/>
        <c:numFmt formatCode="0.0" sourceLinked="0"/>
        <c:majorTickMark val="in"/>
        <c:minorTickMark val="none"/>
        <c:tickLblPos val="nextTo"/>
        <c:crossAx val="32002367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6"/>
          <c:w val="0.99325"/>
          <c:h val="0.97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Interferences!$I$39:$I$49</c:f>
              <c:numCache>
                <c:ptCount val="11"/>
                <c:pt idx="0">
                  <c:v>0</c:v>
                </c:pt>
                <c:pt idx="1">
                  <c:v>36600</c:v>
                </c:pt>
                <c:pt idx="2">
                  <c:v>110000</c:v>
                </c:pt>
                <c:pt idx="3">
                  <c:v>132000</c:v>
                </c:pt>
                <c:pt idx="4">
                  <c:v>168622</c:v>
                </c:pt>
                <c:pt idx="5">
                  <c:v>175576</c:v>
                </c:pt>
                <c:pt idx="6">
                  <c:v>205032</c:v>
                </c:pt>
                <c:pt idx="7">
                  <c:v>211986</c:v>
                </c:pt>
                <c:pt idx="8">
                  <c:v>253386</c:v>
                </c:pt>
                <c:pt idx="9">
                  <c:v>266256</c:v>
                </c:pt>
              </c:numCache>
            </c:numRef>
          </c:xVal>
          <c:yVal>
            <c:numRef>
              <c:f>Interferences!$P$39:$P$49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Interferences!$I$5:$I$32</c:f>
              <c:numCache>
                <c:ptCount val="28"/>
                <c:pt idx="0">
                  <c:v>108000</c:v>
                </c:pt>
                <c:pt idx="1">
                  <c:v>109500</c:v>
                </c:pt>
                <c:pt idx="2">
                  <c:v>110000</c:v>
                </c:pt>
                <c:pt idx="3">
                  <c:v>132111</c:v>
                </c:pt>
                <c:pt idx="4">
                  <c:v>152787</c:v>
                </c:pt>
                <c:pt idx="5">
                  <c:v>159680</c:v>
                </c:pt>
                <c:pt idx="6">
                  <c:v>166746</c:v>
                </c:pt>
                <c:pt idx="7">
                  <c:v>175577</c:v>
                </c:pt>
                <c:pt idx="8">
                  <c:v>203146</c:v>
                </c:pt>
                <c:pt idx="9">
                  <c:v>211977</c:v>
                </c:pt>
                <c:pt idx="10">
                  <c:v>253366</c:v>
                </c:pt>
                <c:pt idx="11">
                  <c:v>264872</c:v>
                </c:pt>
                <c:pt idx="12">
                  <c:v>268865</c:v>
                </c:pt>
                <c:pt idx="13">
                  <c:v>269966</c:v>
                </c:pt>
                <c:pt idx="14">
                  <c:v>284525</c:v>
                </c:pt>
                <c:pt idx="15">
                  <c:v>285625</c:v>
                </c:pt>
                <c:pt idx="16">
                  <c:v>300185</c:v>
                </c:pt>
                <c:pt idx="17">
                  <c:v>300997</c:v>
                </c:pt>
                <c:pt idx="18">
                  <c:v>307931</c:v>
                </c:pt>
                <c:pt idx="19">
                  <c:v>309030</c:v>
                </c:pt>
                <c:pt idx="20">
                  <c:v>316535</c:v>
                </c:pt>
                <c:pt idx="21">
                  <c:v>323589</c:v>
                </c:pt>
                <c:pt idx="22">
                  <c:v>324691</c:v>
                </c:pt>
                <c:pt idx="23">
                  <c:v>339246</c:v>
                </c:pt>
                <c:pt idx="24">
                  <c:v>340058</c:v>
                </c:pt>
              </c:numCache>
            </c:numRef>
          </c:xVal>
          <c:yVal>
            <c:numRef>
              <c:f>Interferences!$P$5:$P$32</c:f>
              <c:numCache>
                <c:ptCount val="2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</c:numCache>
            </c:numRef>
          </c:yVal>
          <c:smooth val="0"/>
        </c:ser>
        <c:ser>
          <c:idx val="6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'Ion pumps 28-02-2005'!#REF!</c:f>
              <c:strCache>
                <c:ptCount val="25"/>
                <c:pt idx="0">
                  <c:v>135000</c:v>
                </c:pt>
                <c:pt idx="1">
                  <c:v>143000</c:v>
                </c:pt>
                <c:pt idx="2">
                  <c:v>150000</c:v>
                </c:pt>
                <c:pt idx="3">
                  <c:v>163000</c:v>
                </c:pt>
                <c:pt idx="4">
                  <c:v>179000</c:v>
                </c:pt>
                <c:pt idx="5">
                  <c:v>189000</c:v>
                </c:pt>
                <c:pt idx="6">
                  <c:v>200000</c:v>
                </c:pt>
                <c:pt idx="7">
                  <c:v>215000</c:v>
                </c:pt>
                <c:pt idx="8">
                  <c:v>227000</c:v>
                </c:pt>
                <c:pt idx="9">
                  <c:v>239000</c:v>
                </c:pt>
                <c:pt idx="10">
                  <c:v>251000</c:v>
                </c:pt>
                <c:pt idx="11">
                  <c:v>272000</c:v>
                </c:pt>
                <c:pt idx="12">
                  <c:v>288000</c:v>
                </c:pt>
                <c:pt idx="13">
                  <c:v>305000</c:v>
                </c:pt>
                <c:pt idx="14">
                  <c:v>322000</c:v>
                </c:pt>
                <c:pt idx="15">
                  <c:v>342000</c:v>
                </c:pt>
                <c:pt idx="16">
                  <c:v>362000</c:v>
                </c:pt>
                <c:pt idx="17">
                  <c:v>382000</c:v>
                </c:pt>
                <c:pt idx="18">
                  <c:v>402000</c:v>
                </c:pt>
                <c:pt idx="19">
                  <c:v>462000</c:v>
                </c:pt>
                <c:pt idx="20">
                  <c:v>522000</c:v>
                </c:pt>
                <c:pt idx="21">
                  <c:v>582000</c:v>
                </c:pt>
                <c:pt idx="22">
                  <c:v>642000</c:v>
                </c:pt>
                <c:pt idx="23">
                  <c:v>692000</c:v>
                </c:pt>
                <c:pt idx="24">
                  <c:v>742000</c:v>
                </c:pt>
              </c:strCache>
            </c:strRef>
          </c:xVal>
          <c:yVal>
            <c:numRef>
              <c:f>'Ion pumps 28-02-2005'!#REF!</c:f>
              <c:numCache>
                <c:ptCount val="25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'Ion pumps 28-02-2005'!#REF!</c:f>
              <c:strCache>
                <c:ptCount val="5"/>
                <c:pt idx="0">
                  <c:v>146000</c:v>
                </c:pt>
                <c:pt idx="1">
                  <c:v>292000</c:v>
                </c:pt>
                <c:pt idx="2">
                  <c:v>417000</c:v>
                </c:pt>
                <c:pt idx="3">
                  <c:v>532000</c:v>
                </c:pt>
                <c:pt idx="4">
                  <c:v>702000</c:v>
                </c:pt>
              </c:strCache>
            </c:strRef>
          </c:xVal>
          <c:yVal>
            <c:numRef>
              <c:f>'Ion pumps 28-02-2005'!#REF!</c:f>
              <c:numCach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yVal>
          <c:smooth val="0"/>
        </c:ser>
        <c:axId val="42054905"/>
        <c:axId val="42949826"/>
      </c:scatterChart>
      <c:scatterChart>
        <c:scatterStyle val="lineMarker"/>
        <c:varyColors val="0"/>
        <c:ser>
          <c:idx val="9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'[1]PRES_V3'!$A$1:$A$251</c:f>
              <c:numCache>
                <c:ptCount val="251"/>
                <c:pt idx="0">
                  <c:v>132000</c:v>
                </c:pt>
                <c:pt idx="1">
                  <c:v>132060</c:v>
                </c:pt>
                <c:pt idx="2">
                  <c:v>132180</c:v>
                </c:pt>
                <c:pt idx="3">
                  <c:v>132420</c:v>
                </c:pt>
                <c:pt idx="4">
                  <c:v>132900</c:v>
                </c:pt>
                <c:pt idx="5">
                  <c:v>133500</c:v>
                </c:pt>
                <c:pt idx="6">
                  <c:v>134100</c:v>
                </c:pt>
                <c:pt idx="7">
                  <c:v>134580</c:v>
                </c:pt>
                <c:pt idx="8">
                  <c:v>134820</c:v>
                </c:pt>
                <c:pt idx="9">
                  <c:v>134940</c:v>
                </c:pt>
                <c:pt idx="10">
                  <c:v>135000</c:v>
                </c:pt>
                <c:pt idx="11">
                  <c:v>135160</c:v>
                </c:pt>
                <c:pt idx="12">
                  <c:v>135480</c:v>
                </c:pt>
                <c:pt idx="13">
                  <c:v>136120</c:v>
                </c:pt>
                <c:pt idx="14">
                  <c:v>137400</c:v>
                </c:pt>
                <c:pt idx="15">
                  <c:v>139000</c:v>
                </c:pt>
                <c:pt idx="16">
                  <c:v>140600</c:v>
                </c:pt>
                <c:pt idx="17">
                  <c:v>141880</c:v>
                </c:pt>
                <c:pt idx="18">
                  <c:v>142520</c:v>
                </c:pt>
                <c:pt idx="19">
                  <c:v>142840</c:v>
                </c:pt>
                <c:pt idx="20">
                  <c:v>143000</c:v>
                </c:pt>
                <c:pt idx="21">
                  <c:v>143140</c:v>
                </c:pt>
                <c:pt idx="22">
                  <c:v>143420</c:v>
                </c:pt>
                <c:pt idx="23">
                  <c:v>143980</c:v>
                </c:pt>
                <c:pt idx="24">
                  <c:v>145100</c:v>
                </c:pt>
                <c:pt idx="25">
                  <c:v>146500</c:v>
                </c:pt>
                <c:pt idx="26">
                  <c:v>147900</c:v>
                </c:pt>
                <c:pt idx="27">
                  <c:v>149020</c:v>
                </c:pt>
                <c:pt idx="28">
                  <c:v>149580</c:v>
                </c:pt>
                <c:pt idx="29">
                  <c:v>149860</c:v>
                </c:pt>
                <c:pt idx="30">
                  <c:v>150000</c:v>
                </c:pt>
                <c:pt idx="31">
                  <c:v>150260</c:v>
                </c:pt>
                <c:pt idx="32">
                  <c:v>150780</c:v>
                </c:pt>
                <c:pt idx="33">
                  <c:v>151820</c:v>
                </c:pt>
                <c:pt idx="34">
                  <c:v>153900</c:v>
                </c:pt>
                <c:pt idx="35">
                  <c:v>156500</c:v>
                </c:pt>
                <c:pt idx="36">
                  <c:v>159100</c:v>
                </c:pt>
                <c:pt idx="37">
                  <c:v>161180</c:v>
                </c:pt>
                <c:pt idx="38">
                  <c:v>162220</c:v>
                </c:pt>
                <c:pt idx="39">
                  <c:v>162740</c:v>
                </c:pt>
                <c:pt idx="40">
                  <c:v>163000</c:v>
                </c:pt>
                <c:pt idx="41">
                  <c:v>163320</c:v>
                </c:pt>
                <c:pt idx="42">
                  <c:v>163960</c:v>
                </c:pt>
                <c:pt idx="43">
                  <c:v>165240</c:v>
                </c:pt>
                <c:pt idx="44">
                  <c:v>167800</c:v>
                </c:pt>
                <c:pt idx="45">
                  <c:v>171000</c:v>
                </c:pt>
                <c:pt idx="46">
                  <c:v>174200</c:v>
                </c:pt>
                <c:pt idx="47">
                  <c:v>176760</c:v>
                </c:pt>
                <c:pt idx="48">
                  <c:v>178040</c:v>
                </c:pt>
                <c:pt idx="49">
                  <c:v>178680</c:v>
                </c:pt>
                <c:pt idx="50">
                  <c:v>179000</c:v>
                </c:pt>
                <c:pt idx="51">
                  <c:v>179200</c:v>
                </c:pt>
                <c:pt idx="52">
                  <c:v>179600</c:v>
                </c:pt>
                <c:pt idx="53">
                  <c:v>180400</c:v>
                </c:pt>
                <c:pt idx="54">
                  <c:v>182000</c:v>
                </c:pt>
                <c:pt idx="55">
                  <c:v>184000</c:v>
                </c:pt>
                <c:pt idx="56">
                  <c:v>186000</c:v>
                </c:pt>
                <c:pt idx="57">
                  <c:v>187600</c:v>
                </c:pt>
                <c:pt idx="58">
                  <c:v>188400</c:v>
                </c:pt>
                <c:pt idx="59">
                  <c:v>188800</c:v>
                </c:pt>
                <c:pt idx="60">
                  <c:v>189000</c:v>
                </c:pt>
                <c:pt idx="61">
                  <c:v>189220</c:v>
                </c:pt>
                <c:pt idx="62">
                  <c:v>189660</c:v>
                </c:pt>
                <c:pt idx="63">
                  <c:v>190540</c:v>
                </c:pt>
                <c:pt idx="64">
                  <c:v>192300</c:v>
                </c:pt>
                <c:pt idx="65">
                  <c:v>194500</c:v>
                </c:pt>
                <c:pt idx="66">
                  <c:v>196700</c:v>
                </c:pt>
                <c:pt idx="67">
                  <c:v>198460</c:v>
                </c:pt>
                <c:pt idx="68">
                  <c:v>199340</c:v>
                </c:pt>
                <c:pt idx="69">
                  <c:v>199780</c:v>
                </c:pt>
                <c:pt idx="70">
                  <c:v>200000</c:v>
                </c:pt>
                <c:pt idx="71">
                  <c:v>200300</c:v>
                </c:pt>
                <c:pt idx="72">
                  <c:v>200900</c:v>
                </c:pt>
                <c:pt idx="73">
                  <c:v>202100</c:v>
                </c:pt>
                <c:pt idx="74">
                  <c:v>204500</c:v>
                </c:pt>
                <c:pt idx="75">
                  <c:v>207500</c:v>
                </c:pt>
                <c:pt idx="76">
                  <c:v>210500</c:v>
                </c:pt>
                <c:pt idx="77">
                  <c:v>212900</c:v>
                </c:pt>
                <c:pt idx="78">
                  <c:v>214100</c:v>
                </c:pt>
                <c:pt idx="79">
                  <c:v>214700</c:v>
                </c:pt>
                <c:pt idx="80">
                  <c:v>215000</c:v>
                </c:pt>
                <c:pt idx="81">
                  <c:v>215240</c:v>
                </c:pt>
                <c:pt idx="82">
                  <c:v>215720</c:v>
                </c:pt>
                <c:pt idx="83">
                  <c:v>216680</c:v>
                </c:pt>
                <c:pt idx="84">
                  <c:v>218600</c:v>
                </c:pt>
                <c:pt idx="85">
                  <c:v>221000</c:v>
                </c:pt>
                <c:pt idx="86">
                  <c:v>223400</c:v>
                </c:pt>
                <c:pt idx="87">
                  <c:v>225320</c:v>
                </c:pt>
                <c:pt idx="88">
                  <c:v>226280</c:v>
                </c:pt>
                <c:pt idx="89">
                  <c:v>226760</c:v>
                </c:pt>
                <c:pt idx="90">
                  <c:v>227000</c:v>
                </c:pt>
                <c:pt idx="91">
                  <c:v>227240</c:v>
                </c:pt>
                <c:pt idx="92">
                  <c:v>227720</c:v>
                </c:pt>
                <c:pt idx="93">
                  <c:v>228680</c:v>
                </c:pt>
                <c:pt idx="94">
                  <c:v>230600</c:v>
                </c:pt>
                <c:pt idx="95">
                  <c:v>233000</c:v>
                </c:pt>
                <c:pt idx="96">
                  <c:v>235400</c:v>
                </c:pt>
                <c:pt idx="97">
                  <c:v>237320</c:v>
                </c:pt>
                <c:pt idx="98">
                  <c:v>238280</c:v>
                </c:pt>
                <c:pt idx="99">
                  <c:v>238760</c:v>
                </c:pt>
                <c:pt idx="100">
                  <c:v>239000</c:v>
                </c:pt>
                <c:pt idx="101">
                  <c:v>239240</c:v>
                </c:pt>
                <c:pt idx="102">
                  <c:v>239720</c:v>
                </c:pt>
                <c:pt idx="103">
                  <c:v>240680</c:v>
                </c:pt>
                <c:pt idx="104">
                  <c:v>242600</c:v>
                </c:pt>
                <c:pt idx="105">
                  <c:v>245000</c:v>
                </c:pt>
                <c:pt idx="106">
                  <c:v>247400</c:v>
                </c:pt>
                <c:pt idx="107">
                  <c:v>249320</c:v>
                </c:pt>
                <c:pt idx="108">
                  <c:v>250280</c:v>
                </c:pt>
                <c:pt idx="109">
                  <c:v>250760</c:v>
                </c:pt>
                <c:pt idx="110">
                  <c:v>251000</c:v>
                </c:pt>
                <c:pt idx="111">
                  <c:v>251240</c:v>
                </c:pt>
                <c:pt idx="112">
                  <c:v>251720</c:v>
                </c:pt>
                <c:pt idx="113">
                  <c:v>252680</c:v>
                </c:pt>
                <c:pt idx="114">
                  <c:v>254600</c:v>
                </c:pt>
                <c:pt idx="115">
                  <c:v>257000</c:v>
                </c:pt>
                <c:pt idx="116">
                  <c:v>259400</c:v>
                </c:pt>
                <c:pt idx="117">
                  <c:v>261320</c:v>
                </c:pt>
                <c:pt idx="118">
                  <c:v>262280</c:v>
                </c:pt>
                <c:pt idx="119">
                  <c:v>262760</c:v>
                </c:pt>
                <c:pt idx="120">
                  <c:v>263000</c:v>
                </c:pt>
                <c:pt idx="121">
                  <c:v>263420</c:v>
                </c:pt>
                <c:pt idx="122">
                  <c:v>264260</c:v>
                </c:pt>
                <c:pt idx="123">
                  <c:v>265940</c:v>
                </c:pt>
                <c:pt idx="124">
                  <c:v>269300</c:v>
                </c:pt>
                <c:pt idx="125">
                  <c:v>273500</c:v>
                </c:pt>
                <c:pt idx="126">
                  <c:v>277700</c:v>
                </c:pt>
                <c:pt idx="127">
                  <c:v>281060</c:v>
                </c:pt>
                <c:pt idx="128">
                  <c:v>282740</c:v>
                </c:pt>
                <c:pt idx="129">
                  <c:v>283580</c:v>
                </c:pt>
                <c:pt idx="130">
                  <c:v>284000</c:v>
                </c:pt>
                <c:pt idx="131">
                  <c:v>284320</c:v>
                </c:pt>
                <c:pt idx="132">
                  <c:v>284960</c:v>
                </c:pt>
                <c:pt idx="133">
                  <c:v>286240</c:v>
                </c:pt>
                <c:pt idx="134">
                  <c:v>288800</c:v>
                </c:pt>
                <c:pt idx="135">
                  <c:v>292000</c:v>
                </c:pt>
                <c:pt idx="136">
                  <c:v>295200</c:v>
                </c:pt>
                <c:pt idx="137">
                  <c:v>297760</c:v>
                </c:pt>
                <c:pt idx="138">
                  <c:v>299040</c:v>
                </c:pt>
                <c:pt idx="139">
                  <c:v>299680</c:v>
                </c:pt>
                <c:pt idx="140">
                  <c:v>300000</c:v>
                </c:pt>
                <c:pt idx="141">
                  <c:v>300340</c:v>
                </c:pt>
                <c:pt idx="142">
                  <c:v>301020</c:v>
                </c:pt>
                <c:pt idx="143">
                  <c:v>302380</c:v>
                </c:pt>
                <c:pt idx="144">
                  <c:v>305100</c:v>
                </c:pt>
                <c:pt idx="145">
                  <c:v>308500</c:v>
                </c:pt>
                <c:pt idx="146">
                  <c:v>311900</c:v>
                </c:pt>
                <c:pt idx="147">
                  <c:v>314620</c:v>
                </c:pt>
                <c:pt idx="148">
                  <c:v>315980</c:v>
                </c:pt>
                <c:pt idx="149">
                  <c:v>316660</c:v>
                </c:pt>
                <c:pt idx="150">
                  <c:v>317000</c:v>
                </c:pt>
                <c:pt idx="151">
                  <c:v>317340</c:v>
                </c:pt>
                <c:pt idx="152">
                  <c:v>318020</c:v>
                </c:pt>
                <c:pt idx="153">
                  <c:v>319380</c:v>
                </c:pt>
                <c:pt idx="154">
                  <c:v>322100</c:v>
                </c:pt>
                <c:pt idx="155">
                  <c:v>325500</c:v>
                </c:pt>
                <c:pt idx="156">
                  <c:v>328900</c:v>
                </c:pt>
                <c:pt idx="157">
                  <c:v>331620</c:v>
                </c:pt>
                <c:pt idx="158">
                  <c:v>332980</c:v>
                </c:pt>
                <c:pt idx="159">
                  <c:v>333660</c:v>
                </c:pt>
                <c:pt idx="160">
                  <c:v>334000</c:v>
                </c:pt>
                <c:pt idx="161">
                  <c:v>334400</c:v>
                </c:pt>
                <c:pt idx="162">
                  <c:v>335200</c:v>
                </c:pt>
                <c:pt idx="163">
                  <c:v>336800</c:v>
                </c:pt>
                <c:pt idx="164">
                  <c:v>340000</c:v>
                </c:pt>
                <c:pt idx="165">
                  <c:v>344000</c:v>
                </c:pt>
                <c:pt idx="166">
                  <c:v>348000</c:v>
                </c:pt>
                <c:pt idx="167">
                  <c:v>351200</c:v>
                </c:pt>
                <c:pt idx="168">
                  <c:v>352800</c:v>
                </c:pt>
                <c:pt idx="169">
                  <c:v>353600</c:v>
                </c:pt>
                <c:pt idx="170">
                  <c:v>354000</c:v>
                </c:pt>
                <c:pt idx="171">
                  <c:v>354400</c:v>
                </c:pt>
                <c:pt idx="172">
                  <c:v>355200</c:v>
                </c:pt>
                <c:pt idx="173">
                  <c:v>356800</c:v>
                </c:pt>
                <c:pt idx="174">
                  <c:v>360000</c:v>
                </c:pt>
                <c:pt idx="175">
                  <c:v>364000</c:v>
                </c:pt>
                <c:pt idx="176">
                  <c:v>368000</c:v>
                </c:pt>
                <c:pt idx="177">
                  <c:v>371200</c:v>
                </c:pt>
                <c:pt idx="178">
                  <c:v>372800</c:v>
                </c:pt>
                <c:pt idx="179">
                  <c:v>373600</c:v>
                </c:pt>
                <c:pt idx="180">
                  <c:v>374000</c:v>
                </c:pt>
                <c:pt idx="181">
                  <c:v>374400</c:v>
                </c:pt>
                <c:pt idx="182">
                  <c:v>375200</c:v>
                </c:pt>
                <c:pt idx="183">
                  <c:v>376800</c:v>
                </c:pt>
                <c:pt idx="184">
                  <c:v>380000</c:v>
                </c:pt>
                <c:pt idx="185">
                  <c:v>384000</c:v>
                </c:pt>
                <c:pt idx="186">
                  <c:v>388000</c:v>
                </c:pt>
                <c:pt idx="187">
                  <c:v>391200</c:v>
                </c:pt>
                <c:pt idx="188">
                  <c:v>392800</c:v>
                </c:pt>
                <c:pt idx="189">
                  <c:v>393600</c:v>
                </c:pt>
                <c:pt idx="190">
                  <c:v>394000</c:v>
                </c:pt>
                <c:pt idx="191">
                  <c:v>394400</c:v>
                </c:pt>
                <c:pt idx="192">
                  <c:v>395200</c:v>
                </c:pt>
                <c:pt idx="193">
                  <c:v>396800</c:v>
                </c:pt>
                <c:pt idx="194">
                  <c:v>400000</c:v>
                </c:pt>
                <c:pt idx="195">
                  <c:v>404000</c:v>
                </c:pt>
                <c:pt idx="196">
                  <c:v>408000</c:v>
                </c:pt>
                <c:pt idx="197">
                  <c:v>411200</c:v>
                </c:pt>
                <c:pt idx="198">
                  <c:v>412800</c:v>
                </c:pt>
                <c:pt idx="199">
                  <c:v>413600</c:v>
                </c:pt>
                <c:pt idx="200">
                  <c:v>414000</c:v>
                </c:pt>
                <c:pt idx="201">
                  <c:v>415200</c:v>
                </c:pt>
                <c:pt idx="202">
                  <c:v>417600</c:v>
                </c:pt>
                <c:pt idx="203">
                  <c:v>422400</c:v>
                </c:pt>
                <c:pt idx="204">
                  <c:v>432000</c:v>
                </c:pt>
                <c:pt idx="205">
                  <c:v>444000</c:v>
                </c:pt>
                <c:pt idx="206">
                  <c:v>456000</c:v>
                </c:pt>
                <c:pt idx="207">
                  <c:v>465600</c:v>
                </c:pt>
                <c:pt idx="208">
                  <c:v>470400</c:v>
                </c:pt>
                <c:pt idx="209">
                  <c:v>472800</c:v>
                </c:pt>
                <c:pt idx="210">
                  <c:v>474000</c:v>
                </c:pt>
                <c:pt idx="211">
                  <c:v>475200</c:v>
                </c:pt>
                <c:pt idx="212">
                  <c:v>477600</c:v>
                </c:pt>
                <c:pt idx="213">
                  <c:v>482400</c:v>
                </c:pt>
                <c:pt idx="214">
                  <c:v>492000</c:v>
                </c:pt>
                <c:pt idx="215">
                  <c:v>504000</c:v>
                </c:pt>
                <c:pt idx="216">
                  <c:v>516000</c:v>
                </c:pt>
                <c:pt idx="217">
                  <c:v>525600</c:v>
                </c:pt>
                <c:pt idx="218">
                  <c:v>530400</c:v>
                </c:pt>
                <c:pt idx="219">
                  <c:v>532800</c:v>
                </c:pt>
                <c:pt idx="220">
                  <c:v>534000</c:v>
                </c:pt>
                <c:pt idx="221">
                  <c:v>535200</c:v>
                </c:pt>
                <c:pt idx="222">
                  <c:v>537600</c:v>
                </c:pt>
                <c:pt idx="223">
                  <c:v>542400</c:v>
                </c:pt>
                <c:pt idx="224">
                  <c:v>552000</c:v>
                </c:pt>
                <c:pt idx="225">
                  <c:v>564000</c:v>
                </c:pt>
                <c:pt idx="226">
                  <c:v>576000</c:v>
                </c:pt>
                <c:pt idx="227">
                  <c:v>585600</c:v>
                </c:pt>
                <c:pt idx="228">
                  <c:v>590400</c:v>
                </c:pt>
                <c:pt idx="229">
                  <c:v>592800</c:v>
                </c:pt>
                <c:pt idx="230">
                  <c:v>594000</c:v>
                </c:pt>
                <c:pt idx="231">
                  <c:v>595200</c:v>
                </c:pt>
                <c:pt idx="232">
                  <c:v>597600</c:v>
                </c:pt>
                <c:pt idx="233">
                  <c:v>602400</c:v>
                </c:pt>
                <c:pt idx="234">
                  <c:v>612000</c:v>
                </c:pt>
                <c:pt idx="235">
                  <c:v>624000</c:v>
                </c:pt>
                <c:pt idx="236">
                  <c:v>636000</c:v>
                </c:pt>
                <c:pt idx="237">
                  <c:v>645600</c:v>
                </c:pt>
                <c:pt idx="238">
                  <c:v>650400</c:v>
                </c:pt>
                <c:pt idx="239">
                  <c:v>652800</c:v>
                </c:pt>
                <c:pt idx="240">
                  <c:v>654000</c:v>
                </c:pt>
                <c:pt idx="241">
                  <c:v>655000</c:v>
                </c:pt>
                <c:pt idx="242">
                  <c:v>657000</c:v>
                </c:pt>
                <c:pt idx="243">
                  <c:v>661000</c:v>
                </c:pt>
                <c:pt idx="244">
                  <c:v>669000</c:v>
                </c:pt>
                <c:pt idx="245">
                  <c:v>679000</c:v>
                </c:pt>
                <c:pt idx="246">
                  <c:v>689000</c:v>
                </c:pt>
                <c:pt idx="247">
                  <c:v>697000</c:v>
                </c:pt>
                <c:pt idx="248">
                  <c:v>701000</c:v>
                </c:pt>
                <c:pt idx="249">
                  <c:v>703000</c:v>
                </c:pt>
                <c:pt idx="250">
                  <c:v>703999.999977648</c:v>
                </c:pt>
              </c:numCache>
            </c:numRef>
          </c:xVal>
          <c:yVal>
            <c:numRef>
              <c:f>'[1]PRES_V3'!$C$1:$C$251</c:f>
              <c:numCache>
                <c:ptCount val="251"/>
                <c:pt idx="0">
                  <c:v>8.62575E-09</c:v>
                </c:pt>
                <c:pt idx="1">
                  <c:v>8.783531E-09</c:v>
                </c:pt>
                <c:pt idx="2">
                  <c:v>9.085398E-09</c:v>
                </c:pt>
                <c:pt idx="3">
                  <c:v>9.634353E-09</c:v>
                </c:pt>
                <c:pt idx="4">
                  <c:v>1.051315E-08</c:v>
                </c:pt>
                <c:pt idx="5">
                  <c:v>1.12008E-08</c:v>
                </c:pt>
                <c:pt idx="6">
                  <c:v>1.143197E-08</c:v>
                </c:pt>
                <c:pt idx="7">
                  <c:v>1.128823E-08</c:v>
                </c:pt>
                <c:pt idx="8">
                  <c:v>1.11068E-08</c:v>
                </c:pt>
                <c:pt idx="9">
                  <c:v>1.09887E-08</c:v>
                </c:pt>
                <c:pt idx="10">
                  <c:v>1.09228E-08</c:v>
                </c:pt>
                <c:pt idx="11">
                  <c:v>1.180576E-08</c:v>
                </c:pt>
                <c:pt idx="12">
                  <c:v>1.347429E-08</c:v>
                </c:pt>
                <c:pt idx="13">
                  <c:v>1.642181E-08</c:v>
                </c:pt>
                <c:pt idx="14">
                  <c:v>2.075871E-08</c:v>
                </c:pt>
                <c:pt idx="15">
                  <c:v>2.325831E-08</c:v>
                </c:pt>
                <c:pt idx="16">
                  <c:v>2.251178E-08</c:v>
                </c:pt>
                <c:pt idx="17">
                  <c:v>1.957733E-08</c:v>
                </c:pt>
                <c:pt idx="18">
                  <c:v>1.733104E-08</c:v>
                </c:pt>
                <c:pt idx="19">
                  <c:v>1.601312E-08</c:v>
                </c:pt>
                <c:pt idx="20">
                  <c:v>1.530547E-08</c:v>
                </c:pt>
                <c:pt idx="21">
                  <c:v>1.62763E-08</c:v>
                </c:pt>
                <c:pt idx="22">
                  <c:v>1.811144E-08</c:v>
                </c:pt>
                <c:pt idx="23">
                  <c:v>2.135568E-08</c:v>
                </c:pt>
                <c:pt idx="24">
                  <c:v>2.613992E-08</c:v>
                </c:pt>
                <c:pt idx="25">
                  <c:v>2.892481E-08</c:v>
                </c:pt>
                <c:pt idx="26">
                  <c:v>2.815923E-08</c:v>
                </c:pt>
                <c:pt idx="27">
                  <c:v>2.499043E-08</c:v>
                </c:pt>
                <c:pt idx="28">
                  <c:v>2.255392E-08</c:v>
                </c:pt>
                <c:pt idx="29">
                  <c:v>2.112264E-08</c:v>
                </c:pt>
                <c:pt idx="30">
                  <c:v>2.035374E-08</c:v>
                </c:pt>
                <c:pt idx="31">
                  <c:v>2.392023E-08</c:v>
                </c:pt>
                <c:pt idx="32">
                  <c:v>3.06378E-08</c:v>
                </c:pt>
                <c:pt idx="33">
                  <c:v>4.241133E-08</c:v>
                </c:pt>
                <c:pt idx="34">
                  <c:v>5.931195E-08</c:v>
                </c:pt>
                <c:pt idx="35">
                  <c:v>6.797563E-08</c:v>
                </c:pt>
                <c:pt idx="36">
                  <c:v>6.279256E-08</c:v>
                </c:pt>
                <c:pt idx="37">
                  <c:v>4.867643E-08</c:v>
                </c:pt>
                <c:pt idx="38">
                  <c:v>3.829513E-08</c:v>
                </c:pt>
                <c:pt idx="39">
                  <c:v>3.227369E-08</c:v>
                </c:pt>
                <c:pt idx="40">
                  <c:v>2.905526E-08</c:v>
                </c:pt>
                <c:pt idx="41">
                  <c:v>3.422477E-08</c:v>
                </c:pt>
                <c:pt idx="42">
                  <c:v>4.39308E-08</c:v>
                </c:pt>
                <c:pt idx="43">
                  <c:v>6.081088E-08</c:v>
                </c:pt>
                <c:pt idx="44">
                  <c:v>8.44431E-08</c:v>
                </c:pt>
                <c:pt idx="45">
                  <c:v>9.499351E-08</c:v>
                </c:pt>
                <c:pt idx="46">
                  <c:v>8.444405E-08</c:v>
                </c:pt>
                <c:pt idx="47">
                  <c:v>6.081259E-08</c:v>
                </c:pt>
                <c:pt idx="48">
                  <c:v>4.393289E-08</c:v>
                </c:pt>
                <c:pt idx="49">
                  <c:v>3.422705E-08</c:v>
                </c:pt>
                <c:pt idx="50">
                  <c:v>2.905763E-08</c:v>
                </c:pt>
                <c:pt idx="51">
                  <c:v>3.136708E-08</c:v>
                </c:pt>
                <c:pt idx="52">
                  <c:v>3.569924E-08</c:v>
                </c:pt>
                <c:pt idx="53">
                  <c:v>4.32166E-08</c:v>
                </c:pt>
                <c:pt idx="54">
                  <c:v>5.366344E-08</c:v>
                </c:pt>
                <c:pt idx="55">
                  <c:v>5.811971E-08</c:v>
                </c:pt>
                <c:pt idx="56">
                  <c:v>5.30179E-08</c:v>
                </c:pt>
                <c:pt idx="57">
                  <c:v>4.205464E-08</c:v>
                </c:pt>
                <c:pt idx="58">
                  <c:v>3.427908E-08</c:v>
                </c:pt>
                <c:pt idx="59">
                  <c:v>2.981781E-08</c:v>
                </c:pt>
                <c:pt idx="60">
                  <c:v>2.74438E-08</c:v>
                </c:pt>
                <c:pt idx="61">
                  <c:v>3.062935E-08</c:v>
                </c:pt>
                <c:pt idx="62">
                  <c:v>3.662399E-08</c:v>
                </c:pt>
                <c:pt idx="63">
                  <c:v>4.710739E-08</c:v>
                </c:pt>
                <c:pt idx="64">
                  <c:v>6.205074E-08</c:v>
                </c:pt>
                <c:pt idx="65">
                  <c:v>6.943597E-08</c:v>
                </c:pt>
                <c:pt idx="66">
                  <c:v>6.427233E-08</c:v>
                </c:pt>
                <c:pt idx="67">
                  <c:v>5.110624E-08</c:v>
                </c:pt>
                <c:pt idx="68">
                  <c:v>4.151146E-08</c:v>
                </c:pt>
                <c:pt idx="69">
                  <c:v>3.596114E-08</c:v>
                </c:pt>
                <c:pt idx="70">
                  <c:v>3.299775E-08</c:v>
                </c:pt>
                <c:pt idx="71">
                  <c:v>3.830577E-08</c:v>
                </c:pt>
                <c:pt idx="72">
                  <c:v>4.828357E-08</c:v>
                </c:pt>
                <c:pt idx="73">
                  <c:v>6.568622E-08</c:v>
                </c:pt>
                <c:pt idx="74">
                  <c:v>9.027976E-08</c:v>
                </c:pt>
                <c:pt idx="75">
                  <c:v>1.018746E-07</c:v>
                </c:pt>
                <c:pt idx="76">
                  <c:v>9.219494E-08</c:v>
                </c:pt>
                <c:pt idx="77">
                  <c:v>6.913354E-08</c:v>
                </c:pt>
                <c:pt idx="78">
                  <c:v>5.249696E-08</c:v>
                </c:pt>
                <c:pt idx="79">
                  <c:v>4.29022E-08</c:v>
                </c:pt>
                <c:pt idx="80">
                  <c:v>3.77857E-08</c:v>
                </c:pt>
                <c:pt idx="81">
                  <c:v>4.079093E-08</c:v>
                </c:pt>
                <c:pt idx="82">
                  <c:v>4.643371E-08</c:v>
                </c:pt>
                <c:pt idx="83">
                  <c:v>5.62485E-08</c:v>
                </c:pt>
                <c:pt idx="84">
                  <c:v>6.999507E-08</c:v>
                </c:pt>
                <c:pt idx="85">
                  <c:v>7.614759E-08</c:v>
                </c:pt>
                <c:pt idx="86">
                  <c:v>7.004381E-08</c:v>
                </c:pt>
                <c:pt idx="87">
                  <c:v>5.633623E-08</c:v>
                </c:pt>
                <c:pt idx="88">
                  <c:v>4.654093E-08</c:v>
                </c:pt>
                <c:pt idx="89">
                  <c:v>4.09079E-08</c:v>
                </c:pt>
                <c:pt idx="90">
                  <c:v>3.790754E-08</c:v>
                </c:pt>
                <c:pt idx="91">
                  <c:v>4.14854E-08</c:v>
                </c:pt>
                <c:pt idx="92">
                  <c:v>4.820588E-08</c:v>
                </c:pt>
                <c:pt idx="93">
                  <c:v>5.990596E-08</c:v>
                </c:pt>
                <c:pt idx="94">
                  <c:v>7.634251E-08</c:v>
                </c:pt>
                <c:pt idx="95">
                  <c:v>8.383147E-08</c:v>
                </c:pt>
                <c:pt idx="96">
                  <c:v>7.681292E-08</c:v>
                </c:pt>
                <c:pt idx="97">
                  <c:v>6.075269E-08</c:v>
                </c:pt>
                <c:pt idx="98">
                  <c:v>4.924078E-08</c:v>
                </c:pt>
                <c:pt idx="99">
                  <c:v>4.261437E-08</c:v>
                </c:pt>
                <c:pt idx="100">
                  <c:v>3.908356E-08</c:v>
                </c:pt>
                <c:pt idx="101">
                  <c:v>4.310552E-08</c:v>
                </c:pt>
                <c:pt idx="102">
                  <c:v>5.069171E-08</c:v>
                </c:pt>
                <c:pt idx="103">
                  <c:v>6.403315E-08</c:v>
                </c:pt>
                <c:pt idx="104">
                  <c:v>8.339227E-08</c:v>
                </c:pt>
                <c:pt idx="105">
                  <c:v>9.385909E-08</c:v>
                </c:pt>
                <c:pt idx="106">
                  <c:v>8.906805E-08</c:v>
                </c:pt>
                <c:pt idx="107">
                  <c:v>7.424957E-08</c:v>
                </c:pt>
                <c:pt idx="108">
                  <c:v>6.317845E-08</c:v>
                </c:pt>
                <c:pt idx="109">
                  <c:v>5.672741E-08</c:v>
                </c:pt>
                <c:pt idx="110">
                  <c:v>5.327303E-08</c:v>
                </c:pt>
                <c:pt idx="111">
                  <c:v>5.419834E-08</c:v>
                </c:pt>
                <c:pt idx="112">
                  <c:v>5.598968E-08</c:v>
                </c:pt>
                <c:pt idx="113">
                  <c:v>5.933523E-08</c:v>
                </c:pt>
                <c:pt idx="114">
                  <c:v>6.507786E-08</c:v>
                </c:pt>
                <c:pt idx="115">
                  <c:v>7.047772E-08</c:v>
                </c:pt>
                <c:pt idx="116">
                  <c:v>7.390156E-08</c:v>
                </c:pt>
                <c:pt idx="117">
                  <c:v>7.521789E-08</c:v>
                </c:pt>
                <c:pt idx="118">
                  <c:v>7.540181E-08</c:v>
                </c:pt>
                <c:pt idx="119">
                  <c:v>7.537522E-08</c:v>
                </c:pt>
                <c:pt idx="120">
                  <c:v>7.533227E-08</c:v>
                </c:pt>
                <c:pt idx="121">
                  <c:v>7.5795E-08</c:v>
                </c:pt>
                <c:pt idx="122">
                  <c:v>7.66804E-08</c:v>
                </c:pt>
                <c:pt idx="123">
                  <c:v>7.8291E-08</c:v>
                </c:pt>
                <c:pt idx="124">
                  <c:v>8.087134E-08</c:v>
                </c:pt>
                <c:pt idx="125">
                  <c:v>8.289518E-08</c:v>
                </c:pt>
                <c:pt idx="126">
                  <c:v>8.358394E-08</c:v>
                </c:pt>
                <c:pt idx="127">
                  <c:v>8.317369E-08</c:v>
                </c:pt>
                <c:pt idx="128">
                  <c:v>8.264814E-08</c:v>
                </c:pt>
                <c:pt idx="129">
                  <c:v>8.230526E-08</c:v>
                </c:pt>
                <c:pt idx="130">
                  <c:v>8.211379E-08</c:v>
                </c:pt>
                <c:pt idx="131">
                  <c:v>8.251786E-08</c:v>
                </c:pt>
                <c:pt idx="132">
                  <c:v>8.328793E-08</c:v>
                </c:pt>
                <c:pt idx="133">
                  <c:v>8.467589E-08</c:v>
                </c:pt>
                <c:pt idx="134">
                  <c:v>8.684307E-08</c:v>
                </c:pt>
                <c:pt idx="135">
                  <c:v>8.841065E-08</c:v>
                </c:pt>
                <c:pt idx="136">
                  <c:v>8.871003E-08</c:v>
                </c:pt>
                <c:pt idx="137">
                  <c:v>8.803642E-08</c:v>
                </c:pt>
                <c:pt idx="138">
                  <c:v>8.739524E-08</c:v>
                </c:pt>
                <c:pt idx="139">
                  <c:v>8.699855E-08</c:v>
                </c:pt>
                <c:pt idx="140">
                  <c:v>8.678119E-08</c:v>
                </c:pt>
                <c:pt idx="141">
                  <c:v>8.723588E-08</c:v>
                </c:pt>
                <c:pt idx="142">
                  <c:v>8.810566E-08</c:v>
                </c:pt>
                <c:pt idx="143">
                  <c:v>8.968692E-08</c:v>
                </c:pt>
                <c:pt idx="144">
                  <c:v>9.221612E-08</c:v>
                </c:pt>
                <c:pt idx="145">
                  <c:v>9.419016E-08</c:v>
                </c:pt>
                <c:pt idx="146">
                  <c:v>9.484479E-08</c:v>
                </c:pt>
                <c:pt idx="147">
                  <c:v>9.441853E-08</c:v>
                </c:pt>
                <c:pt idx="148">
                  <c:v>9.388875E-08</c:v>
                </c:pt>
                <c:pt idx="149">
                  <c:v>9.35447E-08</c:v>
                </c:pt>
                <c:pt idx="150">
                  <c:v>9.335287E-08</c:v>
                </c:pt>
                <c:pt idx="151">
                  <c:v>9.400301E-08</c:v>
                </c:pt>
                <c:pt idx="152">
                  <c:v>9.525444E-08</c:v>
                </c:pt>
                <c:pt idx="153">
                  <c:v>9.756189E-08</c:v>
                </c:pt>
                <c:pt idx="154">
                  <c:v>1.013953E-07</c:v>
                </c:pt>
                <c:pt idx="155">
                  <c:v>1.047217E-07</c:v>
                </c:pt>
                <c:pt idx="156">
                  <c:v>1.064198E-07</c:v>
                </c:pt>
                <c:pt idx="157">
                  <c:v>1.066061E-07</c:v>
                </c:pt>
                <c:pt idx="158">
                  <c:v>1.063084E-07</c:v>
                </c:pt>
                <c:pt idx="159">
                  <c:v>1.060619E-07</c:v>
                </c:pt>
                <c:pt idx="160">
                  <c:v>1.059142E-07</c:v>
                </c:pt>
                <c:pt idx="161">
                  <c:v>1.067586E-07</c:v>
                </c:pt>
                <c:pt idx="162">
                  <c:v>1.083911E-07</c:v>
                </c:pt>
                <c:pt idx="163">
                  <c:v>1.1143E-07</c:v>
                </c:pt>
                <c:pt idx="164">
                  <c:v>1.166042E-07</c:v>
                </c:pt>
                <c:pt idx="165">
                  <c:v>1.213777E-07</c:v>
                </c:pt>
                <c:pt idx="166">
                  <c:v>1.242687E-07</c:v>
                </c:pt>
                <c:pt idx="167">
                  <c:v>1.252261E-07</c:v>
                </c:pt>
                <c:pt idx="168">
                  <c:v>1.25253E-07</c:v>
                </c:pt>
                <c:pt idx="169">
                  <c:v>1.251535E-07</c:v>
                </c:pt>
                <c:pt idx="170">
                  <c:v>1.250755E-07</c:v>
                </c:pt>
                <c:pt idx="171">
                  <c:v>1.263787E-07</c:v>
                </c:pt>
                <c:pt idx="172">
                  <c:v>1.289176E-07</c:v>
                </c:pt>
                <c:pt idx="173">
                  <c:v>1.33726E-07</c:v>
                </c:pt>
                <c:pt idx="174">
                  <c:v>1.422648E-07</c:v>
                </c:pt>
                <c:pt idx="175">
                  <c:v>1.509171E-07</c:v>
                </c:pt>
                <c:pt idx="176">
                  <c:v>1.573236E-07</c:v>
                </c:pt>
                <c:pt idx="177">
                  <c:v>1.608319E-07</c:v>
                </c:pt>
                <c:pt idx="178">
                  <c:v>1.62047E-07</c:v>
                </c:pt>
                <c:pt idx="179">
                  <c:v>1.625198E-07</c:v>
                </c:pt>
                <c:pt idx="180">
                  <c:v>1.627225E-07</c:v>
                </c:pt>
                <c:pt idx="181">
                  <c:v>1.637159E-07</c:v>
                </c:pt>
                <c:pt idx="182">
                  <c:v>1.656607E-07</c:v>
                </c:pt>
                <c:pt idx="183">
                  <c:v>1.693831E-07</c:v>
                </c:pt>
                <c:pt idx="184">
                  <c:v>1.761585E-07</c:v>
                </c:pt>
                <c:pt idx="185">
                  <c:v>1.833728E-07</c:v>
                </c:pt>
                <c:pt idx="186">
                  <c:v>1.891927E-07</c:v>
                </c:pt>
                <c:pt idx="187">
                  <c:v>1.928447E-07</c:v>
                </c:pt>
                <c:pt idx="188">
                  <c:v>1.94336E-07</c:v>
                </c:pt>
                <c:pt idx="189">
                  <c:v>1.949981E-07</c:v>
                </c:pt>
                <c:pt idx="190">
                  <c:v>1.953081E-07</c:v>
                </c:pt>
                <c:pt idx="191">
                  <c:v>1.973347E-07</c:v>
                </c:pt>
                <c:pt idx="192">
                  <c:v>2.013265E-07</c:v>
                </c:pt>
                <c:pt idx="193">
                  <c:v>2.090655E-07</c:v>
                </c:pt>
                <c:pt idx="194">
                  <c:v>2.235645E-07</c:v>
                </c:pt>
                <c:pt idx="195">
                  <c:v>2.398527E-07</c:v>
                </c:pt>
                <c:pt idx="196">
                  <c:v>2.541013E-07</c:v>
                </c:pt>
                <c:pt idx="197">
                  <c:v>2.640317E-07</c:v>
                </c:pt>
                <c:pt idx="198">
                  <c:v>2.685074E-07</c:v>
                </c:pt>
                <c:pt idx="199">
                  <c:v>2.706229E-07</c:v>
                </c:pt>
                <c:pt idx="200">
                  <c:v>2.7165E-07</c:v>
                </c:pt>
                <c:pt idx="201">
                  <c:v>2.748199E-07</c:v>
                </c:pt>
                <c:pt idx="202">
                  <c:v>2.809779E-07</c:v>
                </c:pt>
                <c:pt idx="203">
                  <c:v>2.925672E-07</c:v>
                </c:pt>
                <c:pt idx="204">
                  <c:v>3.128388E-07</c:v>
                </c:pt>
                <c:pt idx="205">
                  <c:v>3.327278E-07</c:v>
                </c:pt>
                <c:pt idx="206">
                  <c:v>3.465605E-07</c:v>
                </c:pt>
                <c:pt idx="207">
                  <c:v>3.532662E-07</c:v>
                </c:pt>
                <c:pt idx="208">
                  <c:v>3.551655E-07</c:v>
                </c:pt>
                <c:pt idx="209">
                  <c:v>3.557518E-07</c:v>
                </c:pt>
                <c:pt idx="210">
                  <c:v>3.559541E-07</c:v>
                </c:pt>
                <c:pt idx="211">
                  <c:v>3.579794E-07</c:v>
                </c:pt>
                <c:pt idx="212">
                  <c:v>3.618769E-07</c:v>
                </c:pt>
                <c:pt idx="213">
                  <c:v>3.690598E-07</c:v>
                </c:pt>
                <c:pt idx="214">
                  <c:v>3.809773E-07</c:v>
                </c:pt>
                <c:pt idx="215">
                  <c:v>3.912836E-07</c:v>
                </c:pt>
                <c:pt idx="216">
                  <c:v>3.964893E-07</c:v>
                </c:pt>
                <c:pt idx="217">
                  <c:v>3.969814E-07</c:v>
                </c:pt>
                <c:pt idx="218">
                  <c:v>3.960033E-07</c:v>
                </c:pt>
                <c:pt idx="219">
                  <c:v>3.952082E-07</c:v>
                </c:pt>
                <c:pt idx="220">
                  <c:v>3.947342E-07</c:v>
                </c:pt>
                <c:pt idx="221">
                  <c:v>3.963475E-07</c:v>
                </c:pt>
                <c:pt idx="222">
                  <c:v>3.994222E-07</c:v>
                </c:pt>
                <c:pt idx="223">
                  <c:v>4.049645E-07</c:v>
                </c:pt>
                <c:pt idx="224">
                  <c:v>4.136198E-07</c:v>
                </c:pt>
                <c:pt idx="225">
                  <c:v>4.198843E-07</c:v>
                </c:pt>
                <c:pt idx="226">
                  <c:v>4.210879E-07</c:v>
                </c:pt>
                <c:pt idx="227">
                  <c:v>4.184071E-07</c:v>
                </c:pt>
                <c:pt idx="228">
                  <c:v>4.158521E-07</c:v>
                </c:pt>
                <c:pt idx="229">
                  <c:v>4.14271E-07</c:v>
                </c:pt>
                <c:pt idx="230">
                  <c:v>4.134045E-07</c:v>
                </c:pt>
                <c:pt idx="231">
                  <c:v>4.143215E-07</c:v>
                </c:pt>
                <c:pt idx="232">
                  <c:v>4.160272E-07</c:v>
                </c:pt>
                <c:pt idx="233">
                  <c:v>4.189254E-07</c:v>
                </c:pt>
                <c:pt idx="234">
                  <c:v>4.22669E-07</c:v>
                </c:pt>
                <c:pt idx="235">
                  <c:v>4.234996E-07</c:v>
                </c:pt>
                <c:pt idx="236">
                  <c:v>4.200535E-07</c:v>
                </c:pt>
                <c:pt idx="237">
                  <c:v>4.142174E-07</c:v>
                </c:pt>
                <c:pt idx="238">
                  <c:v>4.10273E-07</c:v>
                </c:pt>
                <c:pt idx="239">
                  <c:v>4.080442E-07</c:v>
                </c:pt>
                <c:pt idx="240">
                  <c:v>4.068656E-07</c:v>
                </c:pt>
                <c:pt idx="241">
                  <c:v>4.071883E-07</c:v>
                </c:pt>
                <c:pt idx="242">
                  <c:v>4.077274E-07</c:v>
                </c:pt>
                <c:pt idx="243">
                  <c:v>4.083809E-07</c:v>
                </c:pt>
                <c:pt idx="244">
                  <c:v>4.079883E-07</c:v>
                </c:pt>
                <c:pt idx="245">
                  <c:v>4.043111E-07</c:v>
                </c:pt>
                <c:pt idx="246">
                  <c:v>3.970933E-07</c:v>
                </c:pt>
                <c:pt idx="247">
                  <c:v>3.887698E-07</c:v>
                </c:pt>
                <c:pt idx="248">
                  <c:v>3.837583E-07</c:v>
                </c:pt>
                <c:pt idx="249">
                  <c:v>3.810401E-07</c:v>
                </c:pt>
                <c:pt idx="250">
                  <c:v>3.796279E-07</c:v>
                </c:pt>
              </c:numCache>
            </c:numRef>
          </c:yVal>
          <c:smooth val="0"/>
        </c:ser>
        <c:ser>
          <c:idx val="4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'Chambers Diameters 28-02-2005'!#REF!</c:f>
              <c:strCache>
                <c:ptCount val="20"/>
                <c:pt idx="0">
                  <c:v>132000</c:v>
                </c:pt>
                <c:pt idx="1">
                  <c:v>168000</c:v>
                </c:pt>
                <c:pt idx="2">
                  <c:v>168000</c:v>
                </c:pt>
                <c:pt idx="3">
                  <c:v>169000</c:v>
                </c:pt>
                <c:pt idx="4">
                  <c:v>169000</c:v>
                </c:pt>
                <c:pt idx="5">
                  <c:v>175000</c:v>
                </c:pt>
                <c:pt idx="6">
                  <c:v>175000</c:v>
                </c:pt>
                <c:pt idx="7">
                  <c:v>212000</c:v>
                </c:pt>
                <c:pt idx="8">
                  <c:v>212000</c:v>
                </c:pt>
                <c:pt idx="9">
                  <c:v>252000</c:v>
                </c:pt>
                <c:pt idx="10">
                  <c:v>252000</c:v>
                </c:pt>
                <c:pt idx="11">
                  <c:v>269000</c:v>
                </c:pt>
                <c:pt idx="12">
                  <c:v>269000</c:v>
                </c:pt>
                <c:pt idx="13">
                  <c:v>377000</c:v>
                </c:pt>
                <c:pt idx="14">
                  <c:v>377000</c:v>
                </c:pt>
                <c:pt idx="15">
                  <c:v>497000</c:v>
                </c:pt>
                <c:pt idx="16">
                  <c:v>497000</c:v>
                </c:pt>
                <c:pt idx="17">
                  <c:v>617000</c:v>
                </c:pt>
                <c:pt idx="18">
                  <c:v>617000</c:v>
                </c:pt>
                <c:pt idx="19">
                  <c:v>750000</c:v>
                </c:pt>
              </c:strCache>
            </c:strRef>
          </c:xVal>
          <c:yVal>
            <c:numRef>
              <c:f>'Chambers Diameters 28-02-2005'!$J$16:$J$35</c:f>
              <c:numCache>
                <c:ptCount val="20"/>
                <c:pt idx="0">
                  <c:v>129</c:v>
                </c:pt>
                <c:pt idx="1">
                  <c:v>129</c:v>
                </c:pt>
                <c:pt idx="2">
                  <c:v>110.3</c:v>
                </c:pt>
                <c:pt idx="3">
                  <c:v>110.3</c:v>
                </c:pt>
                <c:pt idx="4">
                  <c:v>129</c:v>
                </c:pt>
                <c:pt idx="5">
                  <c:v>129</c:v>
                </c:pt>
                <c:pt idx="6">
                  <c:v>163.10000000000002</c:v>
                </c:pt>
                <c:pt idx="7">
                  <c:v>163.10000000000002</c:v>
                </c:pt>
                <c:pt idx="8">
                  <c:v>200</c:v>
                </c:pt>
                <c:pt idx="9">
                  <c:v>200</c:v>
                </c:pt>
                <c:pt idx="10">
                  <c:v>213.29999999999998</c:v>
                </c:pt>
                <c:pt idx="11">
                  <c:v>213.29999999999998</c:v>
                </c:pt>
                <c:pt idx="12">
                  <c:v>315.9</c:v>
                </c:pt>
                <c:pt idx="13">
                  <c:v>315.9</c:v>
                </c:pt>
                <c:pt idx="14">
                  <c:v>398.4</c:v>
                </c:pt>
                <c:pt idx="15">
                  <c:v>398.4</c:v>
                </c:pt>
                <c:pt idx="16">
                  <c:v>498</c:v>
                </c:pt>
                <c:pt idx="17">
                  <c:v>498</c:v>
                </c:pt>
                <c:pt idx="18">
                  <c:v>597.4</c:v>
                </c:pt>
                <c:pt idx="19">
                  <c:v>597.4</c:v>
                </c:pt>
              </c:numCache>
            </c:numRef>
          </c:yVal>
          <c:smooth val="0"/>
        </c:ser>
        <c:ser>
          <c:idx val="5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'Chambers Diameters 28-02-2005'!#REF!</c:f>
              <c:strCache>
                <c:ptCount val="20"/>
                <c:pt idx="0">
                  <c:v>132000</c:v>
                </c:pt>
                <c:pt idx="1">
                  <c:v>168000</c:v>
                </c:pt>
                <c:pt idx="2">
                  <c:v>168000</c:v>
                </c:pt>
                <c:pt idx="3">
                  <c:v>169000</c:v>
                </c:pt>
                <c:pt idx="4">
                  <c:v>169000</c:v>
                </c:pt>
                <c:pt idx="5">
                  <c:v>175000</c:v>
                </c:pt>
                <c:pt idx="6">
                  <c:v>175000</c:v>
                </c:pt>
                <c:pt idx="7">
                  <c:v>212000</c:v>
                </c:pt>
                <c:pt idx="8">
                  <c:v>212000</c:v>
                </c:pt>
                <c:pt idx="9">
                  <c:v>252000</c:v>
                </c:pt>
                <c:pt idx="10">
                  <c:v>252000</c:v>
                </c:pt>
                <c:pt idx="11">
                  <c:v>269000</c:v>
                </c:pt>
                <c:pt idx="12">
                  <c:v>269000</c:v>
                </c:pt>
                <c:pt idx="13">
                  <c:v>377000</c:v>
                </c:pt>
                <c:pt idx="14">
                  <c:v>377000</c:v>
                </c:pt>
                <c:pt idx="15">
                  <c:v>497000</c:v>
                </c:pt>
                <c:pt idx="16">
                  <c:v>497000</c:v>
                </c:pt>
                <c:pt idx="17">
                  <c:v>617000</c:v>
                </c:pt>
                <c:pt idx="18">
                  <c:v>617000</c:v>
                </c:pt>
                <c:pt idx="19">
                  <c:v>750000</c:v>
                </c:pt>
              </c:strCache>
            </c:strRef>
          </c:xVal>
          <c:yVal>
            <c:numRef>
              <c:f>'Chambers Diameters 28-02-2005'!$K$16:$K$35</c:f>
              <c:numCache>
                <c:ptCount val="20"/>
                <c:pt idx="0">
                  <c:v>119</c:v>
                </c:pt>
                <c:pt idx="1">
                  <c:v>119</c:v>
                </c:pt>
                <c:pt idx="2">
                  <c:v>100.3</c:v>
                </c:pt>
                <c:pt idx="3">
                  <c:v>100.3</c:v>
                </c:pt>
                <c:pt idx="4">
                  <c:v>119</c:v>
                </c:pt>
                <c:pt idx="5">
                  <c:v>119</c:v>
                </c:pt>
                <c:pt idx="6">
                  <c:v>153.10000000000002</c:v>
                </c:pt>
                <c:pt idx="7">
                  <c:v>153.10000000000002</c:v>
                </c:pt>
                <c:pt idx="8">
                  <c:v>190</c:v>
                </c:pt>
                <c:pt idx="9">
                  <c:v>190</c:v>
                </c:pt>
                <c:pt idx="10">
                  <c:v>203.29999999999998</c:v>
                </c:pt>
                <c:pt idx="11">
                  <c:v>203.29999999999998</c:v>
                </c:pt>
                <c:pt idx="12">
                  <c:v>305.9</c:v>
                </c:pt>
                <c:pt idx="13">
                  <c:v>305.9</c:v>
                </c:pt>
                <c:pt idx="14">
                  <c:v>388.4</c:v>
                </c:pt>
                <c:pt idx="15">
                  <c:v>388.4</c:v>
                </c:pt>
                <c:pt idx="16">
                  <c:v>488</c:v>
                </c:pt>
                <c:pt idx="17">
                  <c:v>488</c:v>
                </c:pt>
                <c:pt idx="18">
                  <c:v>587.4</c:v>
                </c:pt>
                <c:pt idx="19">
                  <c:v>587.4</c:v>
                </c:pt>
              </c:numCache>
            </c:numRef>
          </c:yVal>
          <c:smooth val="0"/>
        </c:ser>
        <c:axId val="51004115"/>
        <c:axId val="56383852"/>
      </c:scatterChart>
      <c:valAx>
        <c:axId val="42054905"/>
        <c:scaling>
          <c:orientation val="minMax"/>
          <c:max val="400000"/>
        </c:scaling>
        <c:axPos val="b"/>
        <c:delete val="0"/>
        <c:numFmt formatCode="General" sourceLinked="1"/>
        <c:majorTickMark val="out"/>
        <c:minorTickMark val="none"/>
        <c:tickLblPos val="nextTo"/>
        <c:crossAx val="42949826"/>
        <c:crosses val="autoZero"/>
        <c:crossBetween val="midCat"/>
        <c:dispUnits/>
      </c:valAx>
      <c:valAx>
        <c:axId val="42949826"/>
        <c:scaling>
          <c:orientation val="minMax"/>
          <c:max val="4"/>
        </c:scaling>
        <c:axPos val="l"/>
        <c:delete val="0"/>
        <c:numFmt formatCode="General" sourceLinked="1"/>
        <c:majorTickMark val="out"/>
        <c:minorTickMark val="none"/>
        <c:tickLblPos val="nextTo"/>
        <c:crossAx val="42054905"/>
        <c:crosses val="autoZero"/>
        <c:crossBetween val="midCat"/>
        <c:dispUnits/>
        <c:majorUnit val="1"/>
      </c:valAx>
      <c:valAx>
        <c:axId val="51004115"/>
        <c:scaling>
          <c:orientation val="minMax"/>
        </c:scaling>
        <c:axPos val="b"/>
        <c:delete val="1"/>
        <c:majorTickMark val="in"/>
        <c:minorTickMark val="none"/>
        <c:tickLblPos val="nextTo"/>
        <c:crossAx val="56383852"/>
        <c:crosses val="max"/>
        <c:crossBetween val="midCat"/>
        <c:dispUnits/>
      </c:valAx>
      <c:valAx>
        <c:axId val="56383852"/>
        <c:scaling>
          <c:logBase val="10"/>
          <c:orientation val="minMax"/>
          <c:max val="1E-06"/>
        </c:scaling>
        <c:axPos val="l"/>
        <c:delete val="0"/>
        <c:numFmt formatCode="0.00E+00" sourceLinked="0"/>
        <c:majorTickMark val="in"/>
        <c:minorTickMark val="none"/>
        <c:tickLblPos val="nextTo"/>
        <c:crossAx val="51004115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65"/>
          <c:w val="0.966"/>
          <c:h val="0.930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'Between MSD and MKB'!$B$40:$B$64</c:f>
              <c:numCache>
                <c:ptCount val="25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  <c:pt idx="19">
                  <c:v>57000</c:v>
                </c:pt>
                <c:pt idx="20">
                  <c:v>60000</c:v>
                </c:pt>
                <c:pt idx="21">
                  <c:v>63000</c:v>
                </c:pt>
                <c:pt idx="22">
                  <c:v>66000</c:v>
                </c:pt>
                <c:pt idx="23">
                  <c:v>69000</c:v>
                </c:pt>
                <c:pt idx="24">
                  <c:v>72000</c:v>
                </c:pt>
              </c:numCache>
            </c:numRef>
          </c:xVal>
          <c:yVal>
            <c:numRef>
              <c:f>'Between MSD and MKB'!$C$40:$C$64</c:f>
              <c:numCache>
                <c:ptCount val="25"/>
                <c:pt idx="0">
                  <c:v>60</c:v>
                </c:pt>
                <c:pt idx="1">
                  <c:v>60.8334</c:v>
                </c:pt>
                <c:pt idx="2">
                  <c:v>61.6668</c:v>
                </c:pt>
                <c:pt idx="3">
                  <c:v>62.5002</c:v>
                </c:pt>
                <c:pt idx="4">
                  <c:v>63.3336</c:v>
                </c:pt>
                <c:pt idx="5">
                  <c:v>64.167</c:v>
                </c:pt>
                <c:pt idx="6">
                  <c:v>65.0004</c:v>
                </c:pt>
                <c:pt idx="7">
                  <c:v>65.8338</c:v>
                </c:pt>
                <c:pt idx="8">
                  <c:v>66.6672</c:v>
                </c:pt>
                <c:pt idx="9">
                  <c:v>67.5006</c:v>
                </c:pt>
                <c:pt idx="10">
                  <c:v>68.334</c:v>
                </c:pt>
                <c:pt idx="11">
                  <c:v>69.1674</c:v>
                </c:pt>
                <c:pt idx="12">
                  <c:v>70.0008</c:v>
                </c:pt>
                <c:pt idx="13">
                  <c:v>70.8342</c:v>
                </c:pt>
                <c:pt idx="14">
                  <c:v>71.6676</c:v>
                </c:pt>
                <c:pt idx="15">
                  <c:v>72.501</c:v>
                </c:pt>
                <c:pt idx="16">
                  <c:v>73.3344</c:v>
                </c:pt>
                <c:pt idx="17">
                  <c:v>74.1678</c:v>
                </c:pt>
                <c:pt idx="18">
                  <c:v>75.0012</c:v>
                </c:pt>
                <c:pt idx="19">
                  <c:v>75.8346</c:v>
                </c:pt>
                <c:pt idx="20">
                  <c:v>76.668</c:v>
                </c:pt>
                <c:pt idx="21">
                  <c:v>77.5014</c:v>
                </c:pt>
                <c:pt idx="22">
                  <c:v>78.3348</c:v>
                </c:pt>
                <c:pt idx="23">
                  <c:v>79.1682</c:v>
                </c:pt>
                <c:pt idx="24">
                  <c:v>80.0016</c:v>
                </c:pt>
              </c:numCache>
            </c:numRef>
          </c:yVal>
          <c:smooth val="0"/>
        </c:ser>
        <c:ser>
          <c:idx val="3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'Between MSD and MKB'!$B$40:$B$64</c:f>
              <c:numCache>
                <c:ptCount val="25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  <c:pt idx="19">
                  <c:v>57000</c:v>
                </c:pt>
                <c:pt idx="20">
                  <c:v>60000</c:v>
                </c:pt>
                <c:pt idx="21">
                  <c:v>63000</c:v>
                </c:pt>
                <c:pt idx="22">
                  <c:v>66000</c:v>
                </c:pt>
                <c:pt idx="23">
                  <c:v>69000</c:v>
                </c:pt>
                <c:pt idx="24">
                  <c:v>72000</c:v>
                </c:pt>
              </c:numCache>
            </c:numRef>
          </c:xVal>
          <c:yVal>
            <c:numRef>
              <c:f>'Between MSD and MKB'!$D$40:$D$64</c:f>
              <c:numCache>
                <c:ptCount val="25"/>
                <c:pt idx="0">
                  <c:v>-60</c:v>
                </c:pt>
                <c:pt idx="1">
                  <c:v>-60.8334</c:v>
                </c:pt>
                <c:pt idx="2">
                  <c:v>-61.6668</c:v>
                </c:pt>
                <c:pt idx="3">
                  <c:v>-62.5002</c:v>
                </c:pt>
                <c:pt idx="4">
                  <c:v>-63.3336</c:v>
                </c:pt>
                <c:pt idx="5">
                  <c:v>-64.167</c:v>
                </c:pt>
                <c:pt idx="6">
                  <c:v>-65.0004</c:v>
                </c:pt>
                <c:pt idx="7">
                  <c:v>-65.8338</c:v>
                </c:pt>
                <c:pt idx="8">
                  <c:v>-66.6672</c:v>
                </c:pt>
                <c:pt idx="9">
                  <c:v>-67.5006</c:v>
                </c:pt>
                <c:pt idx="10">
                  <c:v>-68.334</c:v>
                </c:pt>
                <c:pt idx="11">
                  <c:v>-69.1674</c:v>
                </c:pt>
                <c:pt idx="12">
                  <c:v>-70.0008</c:v>
                </c:pt>
                <c:pt idx="13">
                  <c:v>-70.8342</c:v>
                </c:pt>
                <c:pt idx="14">
                  <c:v>-71.6676</c:v>
                </c:pt>
                <c:pt idx="15">
                  <c:v>-72.501</c:v>
                </c:pt>
                <c:pt idx="16">
                  <c:v>-73.3344</c:v>
                </c:pt>
                <c:pt idx="17">
                  <c:v>-74.1678</c:v>
                </c:pt>
                <c:pt idx="18">
                  <c:v>-75.0012</c:v>
                </c:pt>
                <c:pt idx="19">
                  <c:v>-75.8346</c:v>
                </c:pt>
                <c:pt idx="20">
                  <c:v>-76.668</c:v>
                </c:pt>
                <c:pt idx="21">
                  <c:v>-77.5014</c:v>
                </c:pt>
                <c:pt idx="22">
                  <c:v>-78.3348</c:v>
                </c:pt>
                <c:pt idx="23">
                  <c:v>-79.1682</c:v>
                </c:pt>
                <c:pt idx="24">
                  <c:v>-80.0016</c:v>
                </c:pt>
              </c:numCache>
            </c:numRef>
          </c:yVal>
          <c:smooth val="0"/>
        </c:ser>
        <c:axId val="37692621"/>
        <c:axId val="3689270"/>
      </c:scatterChart>
      <c:valAx>
        <c:axId val="37692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Between MSD and MKB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689270"/>
        <c:crossesAt val="-300"/>
        <c:crossBetween val="midCat"/>
        <c:dispUnits/>
      </c:valAx>
      <c:valAx>
        <c:axId val="3689270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Aperture required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769262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65"/>
          <c:w val="0.966"/>
          <c:h val="0.930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Summary!$B$17:$C$17</c:f>
              <c:numCache>
                <c:ptCount val="2"/>
                <c:pt idx="0">
                  <c:v>0</c:v>
                </c:pt>
                <c:pt idx="1">
                  <c:v>618000</c:v>
                </c:pt>
              </c:numCache>
            </c:numRef>
          </c:xVal>
          <c:yVal>
            <c:numRef>
              <c:f>Summary!$B$18:$C$18</c:f>
              <c:numCache>
                <c:ptCount val="2"/>
                <c:pt idx="0">
                  <c:v>50</c:v>
                </c:pt>
                <c:pt idx="1">
                  <c:v>300</c:v>
                </c:pt>
              </c:numCache>
            </c:numRef>
          </c:yVal>
          <c:smooth val="0"/>
        </c:ser>
        <c:ser>
          <c:idx val="3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Summary!$D$17:$E$17</c:f>
              <c:numCache>
                <c:ptCount val="2"/>
                <c:pt idx="0">
                  <c:v>0</c:v>
                </c:pt>
                <c:pt idx="1">
                  <c:v>618000</c:v>
                </c:pt>
              </c:numCache>
            </c:numRef>
          </c:xVal>
          <c:yVal>
            <c:numRef>
              <c:f>Summary!$D$18:$E$18</c:f>
              <c:numCache>
                <c:ptCount val="2"/>
                <c:pt idx="0">
                  <c:v>-50</c:v>
                </c:pt>
                <c:pt idx="1">
                  <c:v>-300</c:v>
                </c:pt>
              </c:numCache>
            </c:numRef>
          </c:yVal>
          <c:smooth val="0"/>
        </c:ser>
        <c:axId val="33203431"/>
        <c:axId val="30395424"/>
      </c:scatterChart>
      <c:val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Position downstream MKB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395424"/>
        <c:crossesAt val="-300"/>
        <c:crossBetween val="midCat"/>
        <c:dispUnits/>
      </c:valAx>
      <c:valAx>
        <c:axId val="30395424"/>
        <c:scaling>
          <c:orientation val="minMax"/>
          <c:max val="30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Aperture required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45"/>
          <c:w val="0.9595"/>
          <c:h val="0.94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Summary!$B$13:$B$14</c:f>
              <c:numCache/>
            </c:numRef>
          </c:xVal>
          <c:yVal>
            <c:numRef>
              <c:f>Summary!$C$13:$C$14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Summary!$B$13:$B$14</c:f>
              <c:numCache/>
            </c:numRef>
          </c:xVal>
          <c:yVal>
            <c:numRef>
              <c:f>Summary!$D$13:$D$14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Summary!$B$13:$B$14</c:f>
              <c:numCache/>
            </c:numRef>
          </c:xVal>
          <c:yVal>
            <c:numRef>
              <c:f>Summary!$E$13:$F$13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Summary!$B$13:$B$14</c:f>
              <c:numCache/>
            </c:numRef>
          </c:xVal>
          <c:yVal>
            <c:numRef>
              <c:f>Summary!$E$14:$F$14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Summary!$B$13:$B$14</c:f>
              <c:numCache/>
            </c:numRef>
          </c:xVal>
          <c:yVal>
            <c:numRef>
              <c:f>Summary!$G$13:$H$13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Summary!$B$13:$B$14</c:f>
              <c:numCache/>
            </c:numRef>
          </c:xVal>
          <c:yVal>
            <c:numRef>
              <c:f>Summary!$G$14:$H$14</c:f>
              <c:numCache/>
            </c:numRef>
          </c:yVal>
          <c:smooth val="0"/>
        </c:ser>
        <c:axId val="5123361"/>
        <c:axId val="46110250"/>
      </c:scatterChart>
      <c:val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10250"/>
        <c:crossesAt val="-400"/>
        <c:crossBetween val="midCat"/>
        <c:dispUnits/>
      </c:valAx>
      <c:valAx>
        <c:axId val="46110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409" verticalDpi="409" orientation="landscape" paperSize="9"/>
  <headerFooter>
    <oddHeader>&amp;L&amp;D&amp;RLayout</oddHeader>
    <oddFooter>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409" verticalDpi="409" orientation="landscape" paperSize="9"/>
  <headerFooter>
    <oddHeader>&amp;L&amp;D&amp;RLayout</oddHeader>
    <oddFooter>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Header>&amp;L&amp;D</oddHeader>
    <oddFooter>&amp;F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0.6275</cdr:y>
    </cdr:from>
    <cdr:to>
      <cdr:x>0.341</cdr:x>
      <cdr:y>0.7305</cdr:y>
    </cdr:to>
    <cdr:sp>
      <cdr:nvSpPr>
        <cdr:cNvPr id="1" name="Rectangle 9"/>
        <cdr:cNvSpPr>
          <a:spLocks/>
        </cdr:cNvSpPr>
      </cdr:nvSpPr>
      <cdr:spPr>
        <a:xfrm>
          <a:off x="409575" y="4962525"/>
          <a:ext cx="4067175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</cdr:x>
      <cdr:y>0.6275</cdr:y>
    </cdr:from>
    <cdr:to>
      <cdr:x>0.96675</cdr:x>
      <cdr:y>0.7305</cdr:y>
    </cdr:to>
    <cdr:sp>
      <cdr:nvSpPr>
        <cdr:cNvPr id="2" name="Rectangle 1"/>
        <cdr:cNvSpPr>
          <a:spLocks/>
        </cdr:cNvSpPr>
      </cdr:nvSpPr>
      <cdr:spPr>
        <a:xfrm>
          <a:off x="11601450" y="4962525"/>
          <a:ext cx="110490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0.65825</cdr:x>
      <cdr:y>0.6275</cdr:y>
    </cdr:from>
    <cdr:to>
      <cdr:x>0.709</cdr:x>
      <cdr:y>0.7305</cdr:y>
    </cdr:to>
    <cdr:sp>
      <cdr:nvSpPr>
        <cdr:cNvPr id="3" name="Rectangle 3"/>
        <cdr:cNvSpPr>
          <a:spLocks/>
        </cdr:cNvSpPr>
      </cdr:nvSpPr>
      <cdr:spPr>
        <a:xfrm>
          <a:off x="8648700" y="4962525"/>
          <a:ext cx="66675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0.0315</cdr:x>
      <cdr:y>0.7305</cdr:y>
    </cdr:from>
    <cdr:to>
      <cdr:x>0.949</cdr:x>
      <cdr:y>0.7305</cdr:y>
    </cdr:to>
    <cdr:sp>
      <cdr:nvSpPr>
        <cdr:cNvPr id="4" name="Line 4"/>
        <cdr:cNvSpPr>
          <a:spLocks/>
        </cdr:cNvSpPr>
      </cdr:nvSpPr>
      <cdr:spPr>
        <a:xfrm>
          <a:off x="409575" y="5781675"/>
          <a:ext cx="1205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0.6275</cdr:y>
    </cdr:from>
    <cdr:to>
      <cdr:x>0.487</cdr:x>
      <cdr:y>0.7305</cdr:y>
    </cdr:to>
    <cdr:sp>
      <cdr:nvSpPr>
        <cdr:cNvPr id="5" name="Rectangle 6"/>
        <cdr:cNvSpPr>
          <a:spLocks/>
        </cdr:cNvSpPr>
      </cdr:nvSpPr>
      <cdr:spPr>
        <a:xfrm>
          <a:off x="6210300" y="4962525"/>
          <a:ext cx="19050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0.6275</cdr:y>
    </cdr:from>
    <cdr:to>
      <cdr:x>0.5725</cdr:x>
      <cdr:y>0.7305</cdr:y>
    </cdr:to>
    <cdr:sp>
      <cdr:nvSpPr>
        <cdr:cNvPr id="6" name="Rectangle 7"/>
        <cdr:cNvSpPr>
          <a:spLocks/>
        </cdr:cNvSpPr>
      </cdr:nvSpPr>
      <cdr:spPr>
        <a:xfrm>
          <a:off x="7324725" y="4962525"/>
          <a:ext cx="200025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0.6275</cdr:y>
    </cdr:from>
    <cdr:to>
      <cdr:x>0.39475</cdr:x>
      <cdr:y>0.7305</cdr:y>
    </cdr:to>
    <cdr:sp>
      <cdr:nvSpPr>
        <cdr:cNvPr id="7" name="Rectangle 8"/>
        <cdr:cNvSpPr>
          <a:spLocks/>
        </cdr:cNvSpPr>
      </cdr:nvSpPr>
      <cdr:spPr>
        <a:xfrm>
          <a:off x="4810125" y="4962525"/>
          <a:ext cx="371475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0.65825</cdr:x>
      <cdr:y>0.47325</cdr:y>
    </cdr:from>
    <cdr:to>
      <cdr:x>0.71375</cdr:x>
      <cdr:y>0.57625</cdr:y>
    </cdr:to>
    <cdr:sp>
      <cdr:nvSpPr>
        <cdr:cNvPr id="8" name="Rectangle 10"/>
        <cdr:cNvSpPr>
          <a:spLocks/>
        </cdr:cNvSpPr>
      </cdr:nvSpPr>
      <cdr:spPr>
        <a:xfrm>
          <a:off x="8648700" y="3743325"/>
          <a:ext cx="73342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0.59225</cdr:x>
      <cdr:y>0.47325</cdr:y>
    </cdr:from>
    <cdr:to>
      <cdr:x>0.60925</cdr:x>
      <cdr:y>0.57625</cdr:y>
    </cdr:to>
    <cdr:sp>
      <cdr:nvSpPr>
        <cdr:cNvPr id="9" name="Rectangle 11"/>
        <cdr:cNvSpPr>
          <a:spLocks/>
        </cdr:cNvSpPr>
      </cdr:nvSpPr>
      <cdr:spPr>
        <a:xfrm>
          <a:off x="7781925" y="3743325"/>
          <a:ext cx="21907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0.47325</cdr:y>
    </cdr:from>
    <cdr:to>
      <cdr:x>0.487</cdr:x>
      <cdr:y>0.57625</cdr:y>
    </cdr:to>
    <cdr:sp>
      <cdr:nvSpPr>
        <cdr:cNvPr id="10" name="Rectangle 12"/>
        <cdr:cNvSpPr>
          <a:spLocks/>
        </cdr:cNvSpPr>
      </cdr:nvSpPr>
      <cdr:spPr>
        <a:xfrm>
          <a:off x="6124575" y="3743325"/>
          <a:ext cx="27622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0.47325</cdr:y>
    </cdr:from>
    <cdr:to>
      <cdr:x>0.5725</cdr:x>
      <cdr:y>0.57625</cdr:y>
    </cdr:to>
    <cdr:sp>
      <cdr:nvSpPr>
        <cdr:cNvPr id="11" name="Rectangle 13"/>
        <cdr:cNvSpPr>
          <a:spLocks/>
        </cdr:cNvSpPr>
      </cdr:nvSpPr>
      <cdr:spPr>
        <a:xfrm>
          <a:off x="7258050" y="3743325"/>
          <a:ext cx="25717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0.47325</cdr:y>
    </cdr:from>
    <cdr:to>
      <cdr:x>0.39475</cdr:x>
      <cdr:y>0.57625</cdr:y>
    </cdr:to>
    <cdr:sp>
      <cdr:nvSpPr>
        <cdr:cNvPr id="12" name="Rectangle 14"/>
        <cdr:cNvSpPr>
          <a:spLocks/>
        </cdr:cNvSpPr>
      </cdr:nvSpPr>
      <cdr:spPr>
        <a:xfrm>
          <a:off x="4810125" y="3743325"/>
          <a:ext cx="37147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</cdr:x>
      <cdr:y>0.47325</cdr:y>
    </cdr:from>
    <cdr:to>
      <cdr:x>0.17175</cdr:x>
      <cdr:y>0.57625</cdr:y>
    </cdr:to>
    <cdr:sp>
      <cdr:nvSpPr>
        <cdr:cNvPr id="13" name="Rectangle 15"/>
        <cdr:cNvSpPr>
          <a:spLocks/>
        </cdr:cNvSpPr>
      </cdr:nvSpPr>
      <cdr:spPr>
        <a:xfrm>
          <a:off x="2190750" y="3743325"/>
          <a:ext cx="66675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0.47325</cdr:y>
    </cdr:from>
    <cdr:to>
      <cdr:x>0.15</cdr:x>
      <cdr:y>0.57625</cdr:y>
    </cdr:to>
    <cdr:sp>
      <cdr:nvSpPr>
        <cdr:cNvPr id="14" name="Rectangle 16"/>
        <cdr:cNvSpPr>
          <a:spLocks/>
        </cdr:cNvSpPr>
      </cdr:nvSpPr>
      <cdr:spPr>
        <a:xfrm>
          <a:off x="1895475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0.47325</cdr:y>
    </cdr:from>
    <cdr:to>
      <cdr:x>0.2085</cdr:x>
      <cdr:y>0.57625</cdr:y>
    </cdr:to>
    <cdr:sp>
      <cdr:nvSpPr>
        <cdr:cNvPr id="15" name="Rectangle 17"/>
        <cdr:cNvSpPr>
          <a:spLocks/>
        </cdr:cNvSpPr>
      </cdr:nvSpPr>
      <cdr:spPr>
        <a:xfrm>
          <a:off x="2657475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0.47325</cdr:y>
    </cdr:from>
    <cdr:to>
      <cdr:x>0.24425</cdr:x>
      <cdr:y>0.57625</cdr:y>
    </cdr:to>
    <cdr:sp>
      <cdr:nvSpPr>
        <cdr:cNvPr id="16" name="Rectangle 18"/>
        <cdr:cNvSpPr>
          <a:spLocks/>
        </cdr:cNvSpPr>
      </cdr:nvSpPr>
      <cdr:spPr>
        <a:xfrm>
          <a:off x="3133725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0.47325</cdr:y>
    </cdr:from>
    <cdr:to>
      <cdr:x>0.3345</cdr:x>
      <cdr:y>0.57625</cdr:y>
    </cdr:to>
    <cdr:sp>
      <cdr:nvSpPr>
        <cdr:cNvPr id="17" name="Rectangle 19"/>
        <cdr:cNvSpPr>
          <a:spLocks/>
        </cdr:cNvSpPr>
      </cdr:nvSpPr>
      <cdr:spPr>
        <a:xfrm>
          <a:off x="4333875" y="3743325"/>
          <a:ext cx="66675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0.29225</cdr:x>
      <cdr:y>0.47325</cdr:y>
    </cdr:from>
    <cdr:to>
      <cdr:x>0.29775</cdr:x>
      <cdr:y>0.57625</cdr:y>
    </cdr:to>
    <cdr:sp>
      <cdr:nvSpPr>
        <cdr:cNvPr id="18" name="Rectangle 20"/>
        <cdr:cNvSpPr>
          <a:spLocks/>
        </cdr:cNvSpPr>
      </cdr:nvSpPr>
      <cdr:spPr>
        <a:xfrm>
          <a:off x="3838575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0.47325</cdr:y>
    </cdr:from>
    <cdr:to>
      <cdr:x>0.262</cdr:x>
      <cdr:y>0.57625</cdr:y>
    </cdr:to>
    <cdr:sp>
      <cdr:nvSpPr>
        <cdr:cNvPr id="19" name="Rectangle 21"/>
        <cdr:cNvSpPr>
          <a:spLocks/>
        </cdr:cNvSpPr>
      </cdr:nvSpPr>
      <cdr:spPr>
        <a:xfrm>
          <a:off x="3362325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0.13125</cdr:y>
    </cdr:from>
    <cdr:to>
      <cdr:x>0.58225</cdr:x>
      <cdr:y>0.174</cdr:y>
    </cdr:to>
    <cdr:sp>
      <cdr:nvSpPr>
        <cdr:cNvPr id="20" name="TextBox 22"/>
        <cdr:cNvSpPr txBox="1">
          <a:spLocks noChangeArrowheads="1"/>
        </cdr:cNvSpPr>
      </cdr:nvSpPr>
      <cdr:spPr>
        <a:xfrm>
          <a:off x="6981825" y="1038225"/>
          <a:ext cx="666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75" b="1" i="0" u="none" baseline="0">
              <a:latin typeface="Arial"/>
              <a:ea typeface="Arial"/>
              <a:cs typeface="Arial"/>
            </a:rPr>
            <a:t>TD62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3</xdr:row>
      <xdr:rowOff>19050</xdr:rowOff>
    </xdr:from>
    <xdr:to>
      <xdr:col>19</xdr:col>
      <xdr:colOff>142875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6981825" y="504825"/>
        <a:ext cx="47910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144500" cy="7915275"/>
    <xdr:graphicFrame>
      <xdr:nvGraphicFramePr>
        <xdr:cNvPr id="1" name="Shape 1025"/>
        <xdr:cNvGraphicFramePr/>
      </xdr:nvGraphicFramePr>
      <xdr:xfrm>
        <a:off x="0" y="0"/>
        <a:ext cx="131445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0.62725</cdr:y>
    </cdr:from>
    <cdr:to>
      <cdr:x>0.11275</cdr:x>
      <cdr:y>0.7305</cdr:y>
    </cdr:to>
    <cdr:sp>
      <cdr:nvSpPr>
        <cdr:cNvPr id="1" name="Rectangle 1"/>
        <cdr:cNvSpPr>
          <a:spLocks/>
        </cdr:cNvSpPr>
      </cdr:nvSpPr>
      <cdr:spPr>
        <a:xfrm>
          <a:off x="390525" y="4962525"/>
          <a:ext cx="108585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0.62725</cdr:y>
    </cdr:from>
    <cdr:to>
      <cdr:x>0.32925</cdr:x>
      <cdr:y>0.7305</cdr:y>
    </cdr:to>
    <cdr:sp>
      <cdr:nvSpPr>
        <cdr:cNvPr id="2" name="Rectangle 2"/>
        <cdr:cNvSpPr>
          <a:spLocks/>
        </cdr:cNvSpPr>
      </cdr:nvSpPr>
      <cdr:spPr>
        <a:xfrm>
          <a:off x="3657600" y="4962525"/>
          <a:ext cx="66675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0.7305</cdr:y>
    </cdr:from>
    <cdr:to>
      <cdr:x>0.9365</cdr:x>
      <cdr:y>0.7305</cdr:y>
    </cdr:to>
    <cdr:sp>
      <cdr:nvSpPr>
        <cdr:cNvPr id="3" name="Line 3"/>
        <cdr:cNvSpPr>
          <a:spLocks/>
        </cdr:cNvSpPr>
      </cdr:nvSpPr>
      <cdr:spPr>
        <a:xfrm>
          <a:off x="390525" y="5781675"/>
          <a:ext cx="1191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0.03025</cdr:x>
      <cdr:y>0.47275</cdr:y>
    </cdr:from>
    <cdr:to>
      <cdr:x>0.9365</cdr:x>
      <cdr:y>0.47275</cdr:y>
    </cdr:to>
    <cdr:sp>
      <cdr:nvSpPr>
        <cdr:cNvPr id="4" name="Line 4"/>
        <cdr:cNvSpPr>
          <a:spLocks/>
        </cdr:cNvSpPr>
      </cdr:nvSpPr>
      <cdr:spPr>
        <a:xfrm>
          <a:off x="390525" y="3733800"/>
          <a:ext cx="1191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0.41175</cdr:x>
      <cdr:y>0.62725</cdr:y>
    </cdr:from>
    <cdr:to>
      <cdr:x>0.42625</cdr:x>
      <cdr:y>0.7305</cdr:y>
    </cdr:to>
    <cdr:sp>
      <cdr:nvSpPr>
        <cdr:cNvPr id="5" name="Rectangle 5"/>
        <cdr:cNvSpPr>
          <a:spLocks/>
        </cdr:cNvSpPr>
      </cdr:nvSpPr>
      <cdr:spPr>
        <a:xfrm>
          <a:off x="5410200" y="4962525"/>
          <a:ext cx="19050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0.62725</cdr:y>
    </cdr:from>
    <cdr:to>
      <cdr:x>0.50875</cdr:x>
      <cdr:y>0.7305</cdr:y>
    </cdr:to>
    <cdr:sp>
      <cdr:nvSpPr>
        <cdr:cNvPr id="6" name="Rectangle 6"/>
        <cdr:cNvSpPr>
          <a:spLocks/>
        </cdr:cNvSpPr>
      </cdr:nvSpPr>
      <cdr:spPr>
        <a:xfrm>
          <a:off x="6486525" y="4962525"/>
          <a:ext cx="200025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0.62725</cdr:y>
    </cdr:from>
    <cdr:to>
      <cdr:x>0.63475</cdr:x>
      <cdr:y>0.7305</cdr:y>
    </cdr:to>
    <cdr:sp>
      <cdr:nvSpPr>
        <cdr:cNvPr id="7" name="Rectangle 7"/>
        <cdr:cNvSpPr>
          <a:spLocks/>
        </cdr:cNvSpPr>
      </cdr:nvSpPr>
      <cdr:spPr>
        <a:xfrm>
          <a:off x="7924800" y="4962525"/>
          <a:ext cx="41910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0.62725</cdr:y>
    </cdr:from>
    <cdr:to>
      <cdr:x>0.9365</cdr:x>
      <cdr:y>0.7305</cdr:y>
    </cdr:to>
    <cdr:sp>
      <cdr:nvSpPr>
        <cdr:cNvPr id="8" name="Rectangle 8"/>
        <cdr:cNvSpPr>
          <a:spLocks/>
        </cdr:cNvSpPr>
      </cdr:nvSpPr>
      <cdr:spPr>
        <a:xfrm>
          <a:off x="8334375" y="4962525"/>
          <a:ext cx="396240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0.47275</cdr:y>
    </cdr:from>
    <cdr:to>
      <cdr:x>0.32925</cdr:x>
      <cdr:y>0.576</cdr:y>
    </cdr:to>
    <cdr:sp>
      <cdr:nvSpPr>
        <cdr:cNvPr id="9" name="Rectangle 9"/>
        <cdr:cNvSpPr>
          <a:spLocks/>
        </cdr:cNvSpPr>
      </cdr:nvSpPr>
      <cdr:spPr>
        <a:xfrm>
          <a:off x="3600450" y="3733800"/>
          <a:ext cx="723900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0.3755</cdr:x>
      <cdr:y>0.47275</cdr:y>
    </cdr:from>
    <cdr:to>
      <cdr:x>0.39175</cdr:x>
      <cdr:y>0.576</cdr:y>
    </cdr:to>
    <cdr:sp>
      <cdr:nvSpPr>
        <cdr:cNvPr id="10" name="Rectangle 10"/>
        <cdr:cNvSpPr>
          <a:spLocks/>
        </cdr:cNvSpPr>
      </cdr:nvSpPr>
      <cdr:spPr>
        <a:xfrm>
          <a:off x="4933950" y="3733800"/>
          <a:ext cx="209550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0.47275</cdr:y>
    </cdr:from>
    <cdr:to>
      <cdr:x>0.43</cdr:x>
      <cdr:y>0.576</cdr:y>
    </cdr:to>
    <cdr:sp>
      <cdr:nvSpPr>
        <cdr:cNvPr id="11" name="Rectangle 11"/>
        <cdr:cNvSpPr>
          <a:spLocks/>
        </cdr:cNvSpPr>
      </cdr:nvSpPr>
      <cdr:spPr>
        <a:xfrm>
          <a:off x="5334000" y="3733800"/>
          <a:ext cx="31432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0.47275</cdr:y>
    </cdr:from>
    <cdr:to>
      <cdr:x>0.5125</cdr:x>
      <cdr:y>0.576</cdr:y>
    </cdr:to>
    <cdr:sp>
      <cdr:nvSpPr>
        <cdr:cNvPr id="12" name="Rectangle 12"/>
        <cdr:cNvSpPr>
          <a:spLocks/>
        </cdr:cNvSpPr>
      </cdr:nvSpPr>
      <cdr:spPr>
        <a:xfrm>
          <a:off x="6419850" y="3733800"/>
          <a:ext cx="31432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0.47275</cdr:y>
    </cdr:from>
    <cdr:to>
      <cdr:x>0.63125</cdr:x>
      <cdr:y>0.576</cdr:y>
    </cdr:to>
    <cdr:sp>
      <cdr:nvSpPr>
        <cdr:cNvPr id="13" name="Rectangle 13"/>
        <cdr:cNvSpPr>
          <a:spLocks/>
        </cdr:cNvSpPr>
      </cdr:nvSpPr>
      <cdr:spPr>
        <a:xfrm>
          <a:off x="7924800" y="3733800"/>
          <a:ext cx="37147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0.67275</cdr:x>
      <cdr:y>0.47275</cdr:y>
    </cdr:from>
    <cdr:to>
      <cdr:x>0.67825</cdr:x>
      <cdr:y>0.576</cdr:y>
    </cdr:to>
    <cdr:sp>
      <cdr:nvSpPr>
        <cdr:cNvPr id="14" name="Rectangle 14"/>
        <cdr:cNvSpPr>
          <a:spLocks/>
        </cdr:cNvSpPr>
      </cdr:nvSpPr>
      <cdr:spPr>
        <a:xfrm>
          <a:off x="8839200" y="3733800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0.6385</cdr:x>
      <cdr:y>0.47275</cdr:y>
    </cdr:from>
    <cdr:to>
      <cdr:x>0.64375</cdr:x>
      <cdr:y>0.576</cdr:y>
    </cdr:to>
    <cdr:sp>
      <cdr:nvSpPr>
        <cdr:cNvPr id="15" name="Rectangle 15"/>
        <cdr:cNvSpPr>
          <a:spLocks/>
        </cdr:cNvSpPr>
      </cdr:nvSpPr>
      <cdr:spPr>
        <a:xfrm>
          <a:off x="8391525" y="3733800"/>
          <a:ext cx="66675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0.47275</cdr:y>
    </cdr:from>
    <cdr:to>
      <cdr:x>0.7145</cdr:x>
      <cdr:y>0.576</cdr:y>
    </cdr:to>
    <cdr:sp>
      <cdr:nvSpPr>
        <cdr:cNvPr id="16" name="Rectangle 16"/>
        <cdr:cNvSpPr>
          <a:spLocks/>
        </cdr:cNvSpPr>
      </cdr:nvSpPr>
      <cdr:spPr>
        <a:xfrm>
          <a:off x="9315450" y="3733800"/>
          <a:ext cx="66675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0.47275</cdr:y>
    </cdr:from>
    <cdr:to>
      <cdr:x>0.731</cdr:x>
      <cdr:y>0.576</cdr:y>
    </cdr:to>
    <cdr:sp>
      <cdr:nvSpPr>
        <cdr:cNvPr id="17" name="Rectangle 17"/>
        <cdr:cNvSpPr>
          <a:spLocks/>
        </cdr:cNvSpPr>
      </cdr:nvSpPr>
      <cdr:spPr>
        <a:xfrm>
          <a:off x="9534525" y="3733800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0.7625</cdr:x>
      <cdr:y>0.47275</cdr:y>
    </cdr:from>
    <cdr:to>
      <cdr:x>0.76725</cdr:x>
      <cdr:y>0.576</cdr:y>
    </cdr:to>
    <cdr:sp>
      <cdr:nvSpPr>
        <cdr:cNvPr id="18" name="Rectangle 18"/>
        <cdr:cNvSpPr>
          <a:spLocks/>
        </cdr:cNvSpPr>
      </cdr:nvSpPr>
      <cdr:spPr>
        <a:xfrm>
          <a:off x="10020300" y="3733800"/>
          <a:ext cx="66675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</cdr:x>
      <cdr:y>0.47275</cdr:y>
    </cdr:from>
    <cdr:to>
      <cdr:x>0.8025</cdr:x>
      <cdr:y>0.576</cdr:y>
    </cdr:to>
    <cdr:sp>
      <cdr:nvSpPr>
        <cdr:cNvPr id="19" name="Rectangle 19"/>
        <cdr:cNvSpPr>
          <a:spLocks/>
        </cdr:cNvSpPr>
      </cdr:nvSpPr>
      <cdr:spPr>
        <a:xfrm>
          <a:off x="10467975" y="3733800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</cdr:x>
      <cdr:y>0.47275</cdr:y>
    </cdr:from>
    <cdr:to>
      <cdr:x>0.82325</cdr:x>
      <cdr:y>0.576</cdr:y>
    </cdr:to>
    <cdr:sp>
      <cdr:nvSpPr>
        <cdr:cNvPr id="20" name="Rectangle 20"/>
        <cdr:cNvSpPr>
          <a:spLocks/>
        </cdr:cNvSpPr>
      </cdr:nvSpPr>
      <cdr:spPr>
        <a:xfrm>
          <a:off x="10744200" y="3733800"/>
          <a:ext cx="66675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0.102</cdr:y>
    </cdr:from>
    <cdr:to>
      <cdr:x>0.24975</cdr:x>
      <cdr:y>0.14475</cdr:y>
    </cdr:to>
    <cdr:sp>
      <cdr:nvSpPr>
        <cdr:cNvPr id="21" name="TextBox 21"/>
        <cdr:cNvSpPr txBox="1">
          <a:spLocks noChangeArrowheads="1"/>
        </cdr:cNvSpPr>
      </cdr:nvSpPr>
      <cdr:spPr>
        <a:xfrm>
          <a:off x="2609850" y="800100"/>
          <a:ext cx="6667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75" b="1" i="0" u="none" baseline="0">
              <a:latin typeface="Arial"/>
              <a:ea typeface="Arial"/>
              <a:cs typeface="Arial"/>
            </a:rPr>
            <a:t>TD68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144500" cy="7915275"/>
    <xdr:graphicFrame>
      <xdr:nvGraphicFramePr>
        <xdr:cNvPr id="1" name="Shape 1025"/>
        <xdr:cNvGraphicFramePr/>
      </xdr:nvGraphicFramePr>
      <xdr:xfrm>
        <a:off x="0" y="0"/>
        <a:ext cx="131445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0.62775</cdr:y>
    </cdr:from>
    <cdr:to>
      <cdr:x>0.11075</cdr:x>
      <cdr:y>0.73125</cdr:y>
    </cdr:to>
    <cdr:sp>
      <cdr:nvSpPr>
        <cdr:cNvPr id="1" name="Rectangle 1"/>
        <cdr:cNvSpPr>
          <a:spLocks/>
        </cdr:cNvSpPr>
      </cdr:nvSpPr>
      <cdr:spPr>
        <a:xfrm>
          <a:off x="352425" y="4962525"/>
          <a:ext cx="110490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0.62775</cdr:y>
    </cdr:from>
    <cdr:to>
      <cdr:x>0.3305</cdr:x>
      <cdr:y>0.73125</cdr:y>
    </cdr:to>
    <cdr:sp>
      <cdr:nvSpPr>
        <cdr:cNvPr id="2" name="Rectangle 2"/>
        <cdr:cNvSpPr>
          <a:spLocks/>
        </cdr:cNvSpPr>
      </cdr:nvSpPr>
      <cdr:spPr>
        <a:xfrm>
          <a:off x="3667125" y="4962525"/>
          <a:ext cx="676275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</cdr:x>
      <cdr:y>0.73125</cdr:y>
    </cdr:from>
    <cdr:to>
      <cdr:x>0.94675</cdr:x>
      <cdr:y>0.73125</cdr:y>
    </cdr:to>
    <cdr:sp>
      <cdr:nvSpPr>
        <cdr:cNvPr id="3" name="Line 3"/>
        <cdr:cNvSpPr>
          <a:spLocks/>
        </cdr:cNvSpPr>
      </cdr:nvSpPr>
      <cdr:spPr>
        <a:xfrm>
          <a:off x="352425" y="5781675"/>
          <a:ext cx="1208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</cdr:x>
      <cdr:y>0.47325</cdr:y>
    </cdr:from>
    <cdr:to>
      <cdr:x>0.94675</cdr:x>
      <cdr:y>0.47325</cdr:y>
    </cdr:to>
    <cdr:sp>
      <cdr:nvSpPr>
        <cdr:cNvPr id="4" name="Line 4"/>
        <cdr:cNvSpPr>
          <a:spLocks/>
        </cdr:cNvSpPr>
      </cdr:nvSpPr>
      <cdr:spPr>
        <a:xfrm>
          <a:off x="352425" y="3743325"/>
          <a:ext cx="1208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0.41425</cdr:x>
      <cdr:y>0.62775</cdr:y>
    </cdr:from>
    <cdr:to>
      <cdr:x>0.429</cdr:x>
      <cdr:y>0.73125</cdr:y>
    </cdr:to>
    <cdr:sp>
      <cdr:nvSpPr>
        <cdr:cNvPr id="5" name="Rectangle 5"/>
        <cdr:cNvSpPr>
          <a:spLocks/>
        </cdr:cNvSpPr>
      </cdr:nvSpPr>
      <cdr:spPr>
        <a:xfrm>
          <a:off x="5438775" y="4962525"/>
          <a:ext cx="19050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0.62775</cdr:y>
    </cdr:from>
    <cdr:to>
      <cdr:x>0.51275</cdr:x>
      <cdr:y>0.73125</cdr:y>
    </cdr:to>
    <cdr:sp>
      <cdr:nvSpPr>
        <cdr:cNvPr id="6" name="Rectangle 6"/>
        <cdr:cNvSpPr>
          <a:spLocks/>
        </cdr:cNvSpPr>
      </cdr:nvSpPr>
      <cdr:spPr>
        <a:xfrm>
          <a:off x="6524625" y="4962525"/>
          <a:ext cx="209550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0.62775</cdr:y>
    </cdr:from>
    <cdr:to>
      <cdr:x>0.6405</cdr:x>
      <cdr:y>0.73125</cdr:y>
    </cdr:to>
    <cdr:sp>
      <cdr:nvSpPr>
        <cdr:cNvPr id="7" name="Rectangle 7"/>
        <cdr:cNvSpPr>
          <a:spLocks/>
        </cdr:cNvSpPr>
      </cdr:nvSpPr>
      <cdr:spPr>
        <a:xfrm>
          <a:off x="7991475" y="4962525"/>
          <a:ext cx="428625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0.6405</cdr:x>
      <cdr:y>0.62775</cdr:y>
    </cdr:from>
    <cdr:to>
      <cdr:x>0.94675</cdr:x>
      <cdr:y>0.73125</cdr:y>
    </cdr:to>
    <cdr:sp>
      <cdr:nvSpPr>
        <cdr:cNvPr id="8" name="Rectangle 8"/>
        <cdr:cNvSpPr>
          <a:spLocks/>
        </cdr:cNvSpPr>
      </cdr:nvSpPr>
      <cdr:spPr>
        <a:xfrm>
          <a:off x="8410575" y="4962525"/>
          <a:ext cx="4029075" cy="81915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0.2745</cdr:x>
      <cdr:y>0.47325</cdr:y>
    </cdr:from>
    <cdr:to>
      <cdr:x>0.3305</cdr:x>
      <cdr:y>0.5765</cdr:y>
    </cdr:to>
    <cdr:sp>
      <cdr:nvSpPr>
        <cdr:cNvPr id="9" name="Rectangle 9"/>
        <cdr:cNvSpPr>
          <a:spLocks/>
        </cdr:cNvSpPr>
      </cdr:nvSpPr>
      <cdr:spPr>
        <a:xfrm>
          <a:off x="3600450" y="3743325"/>
          <a:ext cx="73342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0.47325</cdr:y>
    </cdr:from>
    <cdr:to>
      <cdr:x>0.394</cdr:x>
      <cdr:y>0.5765</cdr:y>
    </cdr:to>
    <cdr:sp>
      <cdr:nvSpPr>
        <cdr:cNvPr id="10" name="Rectangle 10"/>
        <cdr:cNvSpPr>
          <a:spLocks/>
        </cdr:cNvSpPr>
      </cdr:nvSpPr>
      <cdr:spPr>
        <a:xfrm>
          <a:off x="4953000" y="3743325"/>
          <a:ext cx="21907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0.47325</cdr:y>
    </cdr:from>
    <cdr:to>
      <cdr:x>0.4325</cdr:x>
      <cdr:y>0.5765</cdr:y>
    </cdr:to>
    <cdr:sp>
      <cdr:nvSpPr>
        <cdr:cNvPr id="11" name="Rectangle 11"/>
        <cdr:cNvSpPr>
          <a:spLocks/>
        </cdr:cNvSpPr>
      </cdr:nvSpPr>
      <cdr:spPr>
        <a:xfrm>
          <a:off x="5372100" y="3743325"/>
          <a:ext cx="31432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0.47325</cdr:y>
    </cdr:from>
    <cdr:to>
      <cdr:x>0.51625</cdr:x>
      <cdr:y>0.5765</cdr:y>
    </cdr:to>
    <cdr:sp>
      <cdr:nvSpPr>
        <cdr:cNvPr id="12" name="Rectangle 12"/>
        <cdr:cNvSpPr>
          <a:spLocks/>
        </cdr:cNvSpPr>
      </cdr:nvSpPr>
      <cdr:spPr>
        <a:xfrm>
          <a:off x="6467475" y="3743325"/>
          <a:ext cx="31432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0.47325</cdr:y>
    </cdr:from>
    <cdr:to>
      <cdr:x>0.63675</cdr:x>
      <cdr:y>0.5765</cdr:y>
    </cdr:to>
    <cdr:sp>
      <cdr:nvSpPr>
        <cdr:cNvPr id="13" name="Rectangle 13"/>
        <cdr:cNvSpPr>
          <a:spLocks/>
        </cdr:cNvSpPr>
      </cdr:nvSpPr>
      <cdr:spPr>
        <a:xfrm>
          <a:off x="7991475" y="3743325"/>
          <a:ext cx="371475" cy="819150"/>
        </a:xfrm>
        <a:prstGeom prst="rect">
          <a:avLst/>
        </a:pr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</cdr:x>
      <cdr:y>0.47325</cdr:y>
    </cdr:from>
    <cdr:to>
      <cdr:x>0.6845</cdr:x>
      <cdr:y>0.5765</cdr:y>
    </cdr:to>
    <cdr:sp>
      <cdr:nvSpPr>
        <cdr:cNvPr id="14" name="Rectangle 14"/>
        <cdr:cNvSpPr>
          <a:spLocks/>
        </cdr:cNvSpPr>
      </cdr:nvSpPr>
      <cdr:spPr>
        <a:xfrm>
          <a:off x="8924925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0.47325</cdr:y>
    </cdr:from>
    <cdr:to>
      <cdr:x>0.64975</cdr:x>
      <cdr:y>0.5765</cdr:y>
    </cdr:to>
    <cdr:sp>
      <cdr:nvSpPr>
        <cdr:cNvPr id="15" name="Rectangle 15"/>
        <cdr:cNvSpPr>
          <a:spLocks/>
        </cdr:cNvSpPr>
      </cdr:nvSpPr>
      <cdr:spPr>
        <a:xfrm>
          <a:off x="8467725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0.47325</cdr:y>
    </cdr:from>
    <cdr:to>
      <cdr:x>0.7215</cdr:x>
      <cdr:y>0.5765</cdr:y>
    </cdr:to>
    <cdr:sp>
      <cdr:nvSpPr>
        <cdr:cNvPr id="16" name="Rectangle 16"/>
        <cdr:cNvSpPr>
          <a:spLocks/>
        </cdr:cNvSpPr>
      </cdr:nvSpPr>
      <cdr:spPr>
        <a:xfrm>
          <a:off x="9410700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0.47325</cdr:y>
    </cdr:from>
    <cdr:to>
      <cdr:x>0.738</cdr:x>
      <cdr:y>0.5765</cdr:y>
    </cdr:to>
    <cdr:sp>
      <cdr:nvSpPr>
        <cdr:cNvPr id="17" name="Rectangle 17"/>
        <cdr:cNvSpPr>
          <a:spLocks/>
        </cdr:cNvSpPr>
      </cdr:nvSpPr>
      <cdr:spPr>
        <a:xfrm>
          <a:off x="9620250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0.47325</cdr:y>
    </cdr:from>
    <cdr:to>
      <cdr:x>0.77475</cdr:x>
      <cdr:y>0.5765</cdr:y>
    </cdr:to>
    <cdr:sp>
      <cdr:nvSpPr>
        <cdr:cNvPr id="18" name="Rectangle 18"/>
        <cdr:cNvSpPr>
          <a:spLocks/>
        </cdr:cNvSpPr>
      </cdr:nvSpPr>
      <cdr:spPr>
        <a:xfrm>
          <a:off x="10115550" y="3743325"/>
          <a:ext cx="5715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0.805</cdr:x>
      <cdr:y>0.47325</cdr:y>
    </cdr:from>
    <cdr:to>
      <cdr:x>0.81075</cdr:x>
      <cdr:y>0.5765</cdr:y>
    </cdr:to>
    <cdr:sp>
      <cdr:nvSpPr>
        <cdr:cNvPr id="19" name="Rectangle 19"/>
        <cdr:cNvSpPr>
          <a:spLocks/>
        </cdr:cNvSpPr>
      </cdr:nvSpPr>
      <cdr:spPr>
        <a:xfrm>
          <a:off x="10572750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0.82625</cdr:x>
      <cdr:y>0.47325</cdr:y>
    </cdr:from>
    <cdr:to>
      <cdr:x>0.83175</cdr:x>
      <cdr:y>0.5765</cdr:y>
    </cdr:to>
    <cdr:sp>
      <cdr:nvSpPr>
        <cdr:cNvPr id="20" name="Rectangle 20"/>
        <cdr:cNvSpPr>
          <a:spLocks/>
        </cdr:cNvSpPr>
      </cdr:nvSpPr>
      <cdr:spPr>
        <a:xfrm>
          <a:off x="10858500" y="3743325"/>
          <a:ext cx="76200" cy="81915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144500" cy="7915275"/>
    <xdr:graphicFrame>
      <xdr:nvGraphicFramePr>
        <xdr:cNvPr id="1" name="Shape 1025"/>
        <xdr:cNvGraphicFramePr/>
      </xdr:nvGraphicFramePr>
      <xdr:xfrm>
        <a:off x="0" y="0"/>
        <a:ext cx="131445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4" name="AutoShape 9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6" name="AutoShape 20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7" name="AutoShape 21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6962775" y="6315075"/>
          <a:ext cx="0" cy="0"/>
        </a:xfrm>
        <a:prstGeom prst="flowChartExtra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_V3.AS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_V3"/>
    </sheetNames>
    <sheetDataSet>
      <sheetData sheetId="0">
        <row r="1">
          <cell r="A1">
            <v>132000</v>
          </cell>
          <cell r="C1">
            <v>8.62575E-09</v>
          </cell>
        </row>
        <row r="2">
          <cell r="A2">
            <v>132060</v>
          </cell>
          <cell r="C2">
            <v>8.783531E-09</v>
          </cell>
        </row>
        <row r="3">
          <cell r="A3">
            <v>132180</v>
          </cell>
          <cell r="C3">
            <v>9.085398E-09</v>
          </cell>
        </row>
        <row r="4">
          <cell r="A4">
            <v>132420</v>
          </cell>
          <cell r="C4">
            <v>9.634353E-09</v>
          </cell>
        </row>
        <row r="5">
          <cell r="A5">
            <v>132900</v>
          </cell>
          <cell r="C5">
            <v>1.051315E-08</v>
          </cell>
        </row>
        <row r="6">
          <cell r="A6">
            <v>133500</v>
          </cell>
          <cell r="C6">
            <v>1.12008E-08</v>
          </cell>
        </row>
        <row r="7">
          <cell r="A7">
            <v>134100</v>
          </cell>
          <cell r="C7">
            <v>1.143197E-08</v>
          </cell>
        </row>
        <row r="8">
          <cell r="A8">
            <v>134580</v>
          </cell>
          <cell r="C8">
            <v>1.128823E-08</v>
          </cell>
        </row>
        <row r="9">
          <cell r="A9">
            <v>134820</v>
          </cell>
          <cell r="C9">
            <v>1.11068E-08</v>
          </cell>
        </row>
        <row r="10">
          <cell r="A10">
            <v>134940</v>
          </cell>
          <cell r="C10">
            <v>1.09887E-08</v>
          </cell>
        </row>
        <row r="11">
          <cell r="A11">
            <v>135000</v>
          </cell>
          <cell r="C11">
            <v>1.09228E-08</v>
          </cell>
        </row>
        <row r="12">
          <cell r="A12">
            <v>135160</v>
          </cell>
          <cell r="C12">
            <v>1.180576E-08</v>
          </cell>
        </row>
        <row r="13">
          <cell r="A13">
            <v>135480</v>
          </cell>
          <cell r="C13">
            <v>1.347429E-08</v>
          </cell>
        </row>
        <row r="14">
          <cell r="A14">
            <v>136120</v>
          </cell>
          <cell r="C14">
            <v>1.642181E-08</v>
          </cell>
        </row>
        <row r="15">
          <cell r="A15">
            <v>137400</v>
          </cell>
          <cell r="C15">
            <v>2.075871E-08</v>
          </cell>
        </row>
        <row r="16">
          <cell r="A16">
            <v>139000</v>
          </cell>
          <cell r="C16">
            <v>2.325831E-08</v>
          </cell>
        </row>
        <row r="17">
          <cell r="A17">
            <v>140600</v>
          </cell>
          <cell r="C17">
            <v>2.251178E-08</v>
          </cell>
        </row>
        <row r="18">
          <cell r="A18">
            <v>141880</v>
          </cell>
          <cell r="C18">
            <v>1.957733E-08</v>
          </cell>
        </row>
        <row r="19">
          <cell r="A19">
            <v>142520</v>
          </cell>
          <cell r="C19">
            <v>1.733104E-08</v>
          </cell>
        </row>
        <row r="20">
          <cell r="A20">
            <v>142840</v>
          </cell>
          <cell r="C20">
            <v>1.601312E-08</v>
          </cell>
        </row>
        <row r="21">
          <cell r="A21">
            <v>143000</v>
          </cell>
          <cell r="C21">
            <v>1.530547E-08</v>
          </cell>
        </row>
        <row r="22">
          <cell r="A22">
            <v>143140</v>
          </cell>
          <cell r="C22">
            <v>1.62763E-08</v>
          </cell>
        </row>
        <row r="23">
          <cell r="A23">
            <v>143420</v>
          </cell>
          <cell r="C23">
            <v>1.811144E-08</v>
          </cell>
        </row>
        <row r="24">
          <cell r="A24">
            <v>143980</v>
          </cell>
          <cell r="C24">
            <v>2.135568E-08</v>
          </cell>
        </row>
        <row r="25">
          <cell r="A25">
            <v>145100</v>
          </cell>
          <cell r="C25">
            <v>2.613992E-08</v>
          </cell>
        </row>
        <row r="26">
          <cell r="A26">
            <v>146500</v>
          </cell>
          <cell r="C26">
            <v>2.892481E-08</v>
          </cell>
        </row>
        <row r="27">
          <cell r="A27">
            <v>147900</v>
          </cell>
          <cell r="C27">
            <v>2.815923E-08</v>
          </cell>
        </row>
        <row r="28">
          <cell r="A28">
            <v>149020</v>
          </cell>
          <cell r="C28">
            <v>2.499043E-08</v>
          </cell>
        </row>
        <row r="29">
          <cell r="A29">
            <v>149580</v>
          </cell>
          <cell r="C29">
            <v>2.255392E-08</v>
          </cell>
        </row>
        <row r="30">
          <cell r="A30">
            <v>149860</v>
          </cell>
          <cell r="C30">
            <v>2.112264E-08</v>
          </cell>
        </row>
        <row r="31">
          <cell r="A31">
            <v>150000</v>
          </cell>
          <cell r="C31">
            <v>2.035374E-08</v>
          </cell>
        </row>
        <row r="32">
          <cell r="A32">
            <v>150260</v>
          </cell>
          <cell r="C32">
            <v>2.392023E-08</v>
          </cell>
        </row>
        <row r="33">
          <cell r="A33">
            <v>150780</v>
          </cell>
          <cell r="C33">
            <v>3.06378E-08</v>
          </cell>
        </row>
        <row r="34">
          <cell r="A34">
            <v>151820</v>
          </cell>
          <cell r="C34">
            <v>4.241133E-08</v>
          </cell>
        </row>
        <row r="35">
          <cell r="A35">
            <v>153900</v>
          </cell>
          <cell r="C35">
            <v>5.931195E-08</v>
          </cell>
        </row>
        <row r="36">
          <cell r="A36">
            <v>156500</v>
          </cell>
          <cell r="C36">
            <v>6.797563E-08</v>
          </cell>
        </row>
        <row r="37">
          <cell r="A37">
            <v>159100</v>
          </cell>
          <cell r="C37">
            <v>6.279256E-08</v>
          </cell>
        </row>
        <row r="38">
          <cell r="A38">
            <v>161180</v>
          </cell>
          <cell r="C38">
            <v>4.867643E-08</v>
          </cell>
        </row>
        <row r="39">
          <cell r="A39">
            <v>162220</v>
          </cell>
          <cell r="C39">
            <v>3.829513E-08</v>
          </cell>
        </row>
        <row r="40">
          <cell r="A40">
            <v>162740</v>
          </cell>
          <cell r="C40">
            <v>3.227369E-08</v>
          </cell>
        </row>
        <row r="41">
          <cell r="A41">
            <v>163000</v>
          </cell>
          <cell r="C41">
            <v>2.905526E-08</v>
          </cell>
        </row>
        <row r="42">
          <cell r="A42">
            <v>163320</v>
          </cell>
          <cell r="C42">
            <v>3.422477E-08</v>
          </cell>
        </row>
        <row r="43">
          <cell r="A43">
            <v>163960</v>
          </cell>
          <cell r="C43">
            <v>4.39308E-08</v>
          </cell>
        </row>
        <row r="44">
          <cell r="A44">
            <v>165240</v>
          </cell>
          <cell r="C44">
            <v>6.081088E-08</v>
          </cell>
        </row>
        <row r="45">
          <cell r="A45">
            <v>167800</v>
          </cell>
          <cell r="C45">
            <v>8.44431E-08</v>
          </cell>
        </row>
        <row r="46">
          <cell r="A46">
            <v>171000</v>
          </cell>
          <cell r="C46">
            <v>9.499351E-08</v>
          </cell>
        </row>
        <row r="47">
          <cell r="A47">
            <v>174200</v>
          </cell>
          <cell r="C47">
            <v>8.444405E-08</v>
          </cell>
        </row>
        <row r="48">
          <cell r="A48">
            <v>176760</v>
          </cell>
          <cell r="C48">
            <v>6.081259E-08</v>
          </cell>
        </row>
        <row r="49">
          <cell r="A49">
            <v>178040</v>
          </cell>
          <cell r="C49">
            <v>4.393289E-08</v>
          </cell>
        </row>
        <row r="50">
          <cell r="A50">
            <v>178680</v>
          </cell>
          <cell r="C50">
            <v>3.422705E-08</v>
          </cell>
        </row>
        <row r="51">
          <cell r="A51">
            <v>179000</v>
          </cell>
          <cell r="C51">
            <v>2.905763E-08</v>
          </cell>
        </row>
        <row r="52">
          <cell r="A52">
            <v>179200</v>
          </cell>
          <cell r="C52">
            <v>3.136708E-08</v>
          </cell>
        </row>
        <row r="53">
          <cell r="A53">
            <v>179600</v>
          </cell>
          <cell r="C53">
            <v>3.569924E-08</v>
          </cell>
        </row>
        <row r="54">
          <cell r="A54">
            <v>180400</v>
          </cell>
          <cell r="C54">
            <v>4.32166E-08</v>
          </cell>
        </row>
        <row r="55">
          <cell r="A55">
            <v>182000</v>
          </cell>
          <cell r="C55">
            <v>5.366344E-08</v>
          </cell>
        </row>
        <row r="56">
          <cell r="A56">
            <v>184000</v>
          </cell>
          <cell r="C56">
            <v>5.811971E-08</v>
          </cell>
        </row>
        <row r="57">
          <cell r="A57">
            <v>186000</v>
          </cell>
          <cell r="C57">
            <v>5.30179E-08</v>
          </cell>
        </row>
        <row r="58">
          <cell r="A58">
            <v>187600</v>
          </cell>
          <cell r="C58">
            <v>4.205464E-08</v>
          </cell>
        </row>
        <row r="59">
          <cell r="A59">
            <v>188400</v>
          </cell>
          <cell r="C59">
            <v>3.427908E-08</v>
          </cell>
        </row>
        <row r="60">
          <cell r="A60">
            <v>188800</v>
          </cell>
          <cell r="C60">
            <v>2.981781E-08</v>
          </cell>
        </row>
        <row r="61">
          <cell r="A61">
            <v>189000</v>
          </cell>
          <cell r="C61">
            <v>2.74438E-08</v>
          </cell>
        </row>
        <row r="62">
          <cell r="A62">
            <v>189220</v>
          </cell>
          <cell r="C62">
            <v>3.062935E-08</v>
          </cell>
        </row>
        <row r="63">
          <cell r="A63">
            <v>189660</v>
          </cell>
          <cell r="C63">
            <v>3.662399E-08</v>
          </cell>
        </row>
        <row r="64">
          <cell r="A64">
            <v>190540</v>
          </cell>
          <cell r="C64">
            <v>4.710739E-08</v>
          </cell>
        </row>
        <row r="65">
          <cell r="A65">
            <v>192300</v>
          </cell>
          <cell r="C65">
            <v>6.205074E-08</v>
          </cell>
        </row>
        <row r="66">
          <cell r="A66">
            <v>194500</v>
          </cell>
          <cell r="C66">
            <v>6.943597E-08</v>
          </cell>
        </row>
        <row r="67">
          <cell r="A67">
            <v>196700</v>
          </cell>
          <cell r="C67">
            <v>6.427233E-08</v>
          </cell>
        </row>
        <row r="68">
          <cell r="A68">
            <v>198460</v>
          </cell>
          <cell r="C68">
            <v>5.110624E-08</v>
          </cell>
        </row>
        <row r="69">
          <cell r="A69">
            <v>199340</v>
          </cell>
          <cell r="C69">
            <v>4.151146E-08</v>
          </cell>
        </row>
        <row r="70">
          <cell r="A70">
            <v>199780</v>
          </cell>
          <cell r="C70">
            <v>3.596114E-08</v>
          </cell>
        </row>
        <row r="71">
          <cell r="A71">
            <v>200000</v>
          </cell>
          <cell r="C71">
            <v>3.299775E-08</v>
          </cell>
        </row>
        <row r="72">
          <cell r="A72">
            <v>200300</v>
          </cell>
          <cell r="C72">
            <v>3.830577E-08</v>
          </cell>
        </row>
        <row r="73">
          <cell r="A73">
            <v>200900</v>
          </cell>
          <cell r="C73">
            <v>4.828357E-08</v>
          </cell>
        </row>
        <row r="74">
          <cell r="A74">
            <v>202100</v>
          </cell>
          <cell r="C74">
            <v>6.568622E-08</v>
          </cell>
        </row>
        <row r="75">
          <cell r="A75">
            <v>204500</v>
          </cell>
          <cell r="C75">
            <v>9.027976E-08</v>
          </cell>
        </row>
        <row r="76">
          <cell r="A76">
            <v>207500</v>
          </cell>
          <cell r="C76">
            <v>1.018746E-07</v>
          </cell>
        </row>
        <row r="77">
          <cell r="A77">
            <v>210500</v>
          </cell>
          <cell r="C77">
            <v>9.219494E-08</v>
          </cell>
        </row>
        <row r="78">
          <cell r="A78">
            <v>212900</v>
          </cell>
          <cell r="C78">
            <v>6.913354E-08</v>
          </cell>
        </row>
        <row r="79">
          <cell r="A79">
            <v>214100</v>
          </cell>
          <cell r="C79">
            <v>5.249696E-08</v>
          </cell>
        </row>
        <row r="80">
          <cell r="A80">
            <v>214700</v>
          </cell>
          <cell r="C80">
            <v>4.29022E-08</v>
          </cell>
        </row>
        <row r="81">
          <cell r="A81">
            <v>215000</v>
          </cell>
          <cell r="C81">
            <v>3.77857E-08</v>
          </cell>
        </row>
        <row r="82">
          <cell r="A82">
            <v>215240</v>
          </cell>
          <cell r="C82">
            <v>4.079093E-08</v>
          </cell>
        </row>
        <row r="83">
          <cell r="A83">
            <v>215720</v>
          </cell>
          <cell r="C83">
            <v>4.643371E-08</v>
          </cell>
        </row>
        <row r="84">
          <cell r="A84">
            <v>216680</v>
          </cell>
          <cell r="C84">
            <v>5.62485E-08</v>
          </cell>
        </row>
        <row r="85">
          <cell r="A85">
            <v>218600</v>
          </cell>
          <cell r="C85">
            <v>6.999507E-08</v>
          </cell>
        </row>
        <row r="86">
          <cell r="A86">
            <v>221000</v>
          </cell>
          <cell r="C86">
            <v>7.614759E-08</v>
          </cell>
        </row>
        <row r="87">
          <cell r="A87">
            <v>223400</v>
          </cell>
          <cell r="C87">
            <v>7.004381E-08</v>
          </cell>
        </row>
        <row r="88">
          <cell r="A88">
            <v>225320</v>
          </cell>
          <cell r="C88">
            <v>5.633623E-08</v>
          </cell>
        </row>
        <row r="89">
          <cell r="A89">
            <v>226280</v>
          </cell>
          <cell r="C89">
            <v>4.654093E-08</v>
          </cell>
        </row>
        <row r="90">
          <cell r="A90">
            <v>226760</v>
          </cell>
          <cell r="C90">
            <v>4.09079E-08</v>
          </cell>
        </row>
        <row r="91">
          <cell r="A91">
            <v>227000</v>
          </cell>
          <cell r="C91">
            <v>3.790754E-08</v>
          </cell>
        </row>
        <row r="92">
          <cell r="A92">
            <v>227240</v>
          </cell>
          <cell r="C92">
            <v>4.14854E-08</v>
          </cell>
        </row>
        <row r="93">
          <cell r="A93">
            <v>227720</v>
          </cell>
          <cell r="C93">
            <v>4.820588E-08</v>
          </cell>
        </row>
        <row r="94">
          <cell r="A94">
            <v>228680</v>
          </cell>
          <cell r="C94">
            <v>5.990596E-08</v>
          </cell>
        </row>
        <row r="95">
          <cell r="A95">
            <v>230600</v>
          </cell>
          <cell r="C95">
            <v>7.634251E-08</v>
          </cell>
        </row>
        <row r="96">
          <cell r="A96">
            <v>233000</v>
          </cell>
          <cell r="C96">
            <v>8.383147E-08</v>
          </cell>
        </row>
        <row r="97">
          <cell r="A97">
            <v>235400</v>
          </cell>
          <cell r="C97">
            <v>7.681292E-08</v>
          </cell>
        </row>
        <row r="98">
          <cell r="A98">
            <v>237320</v>
          </cell>
          <cell r="C98">
            <v>6.075269E-08</v>
          </cell>
        </row>
        <row r="99">
          <cell r="A99">
            <v>238280</v>
          </cell>
          <cell r="C99">
            <v>4.924078E-08</v>
          </cell>
        </row>
        <row r="100">
          <cell r="A100">
            <v>238760</v>
          </cell>
          <cell r="C100">
            <v>4.261437E-08</v>
          </cell>
        </row>
        <row r="101">
          <cell r="A101">
            <v>239000</v>
          </cell>
          <cell r="C101">
            <v>3.908356E-08</v>
          </cell>
        </row>
        <row r="102">
          <cell r="A102">
            <v>239240</v>
          </cell>
          <cell r="C102">
            <v>4.310552E-08</v>
          </cell>
        </row>
        <row r="103">
          <cell r="A103">
            <v>239720</v>
          </cell>
          <cell r="C103">
            <v>5.069171E-08</v>
          </cell>
        </row>
        <row r="104">
          <cell r="A104">
            <v>240680</v>
          </cell>
          <cell r="C104">
            <v>6.403315E-08</v>
          </cell>
        </row>
        <row r="105">
          <cell r="A105">
            <v>242600</v>
          </cell>
          <cell r="C105">
            <v>8.339227E-08</v>
          </cell>
        </row>
        <row r="106">
          <cell r="A106">
            <v>245000</v>
          </cell>
          <cell r="C106">
            <v>9.385909E-08</v>
          </cell>
        </row>
        <row r="107">
          <cell r="A107">
            <v>247400</v>
          </cell>
          <cell r="C107">
            <v>8.906805E-08</v>
          </cell>
        </row>
        <row r="108">
          <cell r="A108">
            <v>249320</v>
          </cell>
          <cell r="C108">
            <v>7.424957E-08</v>
          </cell>
        </row>
        <row r="109">
          <cell r="A109">
            <v>250280</v>
          </cell>
          <cell r="C109">
            <v>6.317845E-08</v>
          </cell>
        </row>
        <row r="110">
          <cell r="A110">
            <v>250760</v>
          </cell>
          <cell r="C110">
            <v>5.672741E-08</v>
          </cell>
        </row>
        <row r="111">
          <cell r="A111">
            <v>251000</v>
          </cell>
          <cell r="C111">
            <v>5.327303E-08</v>
          </cell>
        </row>
        <row r="112">
          <cell r="A112">
            <v>251240</v>
          </cell>
          <cell r="C112">
            <v>5.419834E-08</v>
          </cell>
        </row>
        <row r="113">
          <cell r="A113">
            <v>251720</v>
          </cell>
          <cell r="C113">
            <v>5.598968E-08</v>
          </cell>
        </row>
        <row r="114">
          <cell r="A114">
            <v>252680</v>
          </cell>
          <cell r="C114">
            <v>5.933523E-08</v>
          </cell>
        </row>
        <row r="115">
          <cell r="A115">
            <v>254600</v>
          </cell>
          <cell r="C115">
            <v>6.507786E-08</v>
          </cell>
        </row>
        <row r="116">
          <cell r="A116">
            <v>257000</v>
          </cell>
          <cell r="C116">
            <v>7.047772E-08</v>
          </cell>
        </row>
        <row r="117">
          <cell r="A117">
            <v>259400</v>
          </cell>
          <cell r="C117">
            <v>7.390156E-08</v>
          </cell>
        </row>
        <row r="118">
          <cell r="A118">
            <v>261320</v>
          </cell>
          <cell r="C118">
            <v>7.521789E-08</v>
          </cell>
        </row>
        <row r="119">
          <cell r="A119">
            <v>262280</v>
          </cell>
          <cell r="C119">
            <v>7.540181E-08</v>
          </cell>
        </row>
        <row r="120">
          <cell r="A120">
            <v>262760</v>
          </cell>
          <cell r="C120">
            <v>7.537522E-08</v>
          </cell>
        </row>
        <row r="121">
          <cell r="A121">
            <v>263000</v>
          </cell>
          <cell r="C121">
            <v>7.533227E-08</v>
          </cell>
        </row>
        <row r="122">
          <cell r="A122">
            <v>263420</v>
          </cell>
          <cell r="C122">
            <v>7.5795E-08</v>
          </cell>
        </row>
        <row r="123">
          <cell r="A123">
            <v>264260</v>
          </cell>
          <cell r="C123">
            <v>7.66804E-08</v>
          </cell>
        </row>
        <row r="124">
          <cell r="A124">
            <v>265940</v>
          </cell>
          <cell r="C124">
            <v>7.8291E-08</v>
          </cell>
        </row>
        <row r="125">
          <cell r="A125">
            <v>269300</v>
          </cell>
          <cell r="C125">
            <v>8.087134E-08</v>
          </cell>
        </row>
        <row r="126">
          <cell r="A126">
            <v>273500</v>
          </cell>
          <cell r="C126">
            <v>8.289518E-08</v>
          </cell>
        </row>
        <row r="127">
          <cell r="A127">
            <v>277700</v>
          </cell>
          <cell r="C127">
            <v>8.358394E-08</v>
          </cell>
        </row>
        <row r="128">
          <cell r="A128">
            <v>281060</v>
          </cell>
          <cell r="C128">
            <v>8.317369E-08</v>
          </cell>
        </row>
        <row r="129">
          <cell r="A129">
            <v>282740</v>
          </cell>
          <cell r="C129">
            <v>8.264814E-08</v>
          </cell>
        </row>
        <row r="130">
          <cell r="A130">
            <v>283580</v>
          </cell>
          <cell r="C130">
            <v>8.230526E-08</v>
          </cell>
        </row>
        <row r="131">
          <cell r="A131">
            <v>284000</v>
          </cell>
          <cell r="C131">
            <v>8.211379E-08</v>
          </cell>
        </row>
        <row r="132">
          <cell r="A132">
            <v>284320</v>
          </cell>
          <cell r="C132">
            <v>8.251786E-08</v>
          </cell>
        </row>
        <row r="133">
          <cell r="A133">
            <v>284960</v>
          </cell>
          <cell r="C133">
            <v>8.328793E-08</v>
          </cell>
        </row>
        <row r="134">
          <cell r="A134">
            <v>286240</v>
          </cell>
          <cell r="C134">
            <v>8.467589E-08</v>
          </cell>
        </row>
        <row r="135">
          <cell r="A135">
            <v>288800</v>
          </cell>
          <cell r="C135">
            <v>8.684307E-08</v>
          </cell>
        </row>
        <row r="136">
          <cell r="A136">
            <v>292000</v>
          </cell>
          <cell r="C136">
            <v>8.841065E-08</v>
          </cell>
        </row>
        <row r="137">
          <cell r="A137">
            <v>295200</v>
          </cell>
          <cell r="C137">
            <v>8.871003E-08</v>
          </cell>
        </row>
        <row r="138">
          <cell r="A138">
            <v>297760</v>
          </cell>
          <cell r="C138">
            <v>8.803642E-08</v>
          </cell>
        </row>
        <row r="139">
          <cell r="A139">
            <v>299040</v>
          </cell>
          <cell r="C139">
            <v>8.739524E-08</v>
          </cell>
        </row>
        <row r="140">
          <cell r="A140">
            <v>299680</v>
          </cell>
          <cell r="C140">
            <v>8.699855E-08</v>
          </cell>
        </row>
        <row r="141">
          <cell r="A141">
            <v>300000</v>
          </cell>
          <cell r="C141">
            <v>8.678119E-08</v>
          </cell>
        </row>
        <row r="142">
          <cell r="A142">
            <v>300340</v>
          </cell>
          <cell r="C142">
            <v>8.723588E-08</v>
          </cell>
        </row>
        <row r="143">
          <cell r="A143">
            <v>301020</v>
          </cell>
          <cell r="C143">
            <v>8.810566E-08</v>
          </cell>
        </row>
        <row r="144">
          <cell r="A144">
            <v>302380</v>
          </cell>
          <cell r="C144">
            <v>8.968692E-08</v>
          </cell>
        </row>
        <row r="145">
          <cell r="A145">
            <v>305100</v>
          </cell>
          <cell r="C145">
            <v>9.221612E-08</v>
          </cell>
        </row>
        <row r="146">
          <cell r="A146">
            <v>308500</v>
          </cell>
          <cell r="C146">
            <v>9.419016E-08</v>
          </cell>
        </row>
        <row r="147">
          <cell r="A147">
            <v>311900</v>
          </cell>
          <cell r="C147">
            <v>9.484479E-08</v>
          </cell>
        </row>
        <row r="148">
          <cell r="A148">
            <v>314620</v>
          </cell>
          <cell r="C148">
            <v>9.441853E-08</v>
          </cell>
        </row>
        <row r="149">
          <cell r="A149">
            <v>315980</v>
          </cell>
          <cell r="C149">
            <v>9.388875E-08</v>
          </cell>
        </row>
        <row r="150">
          <cell r="A150">
            <v>316660</v>
          </cell>
          <cell r="C150">
            <v>9.35447E-08</v>
          </cell>
        </row>
        <row r="151">
          <cell r="A151">
            <v>317000</v>
          </cell>
          <cell r="C151">
            <v>9.335287E-08</v>
          </cell>
        </row>
        <row r="152">
          <cell r="A152">
            <v>317340</v>
          </cell>
          <cell r="C152">
            <v>9.400301E-08</v>
          </cell>
        </row>
        <row r="153">
          <cell r="A153">
            <v>318020</v>
          </cell>
          <cell r="C153">
            <v>9.525444E-08</v>
          </cell>
        </row>
        <row r="154">
          <cell r="A154">
            <v>319380</v>
          </cell>
          <cell r="C154">
            <v>9.756189E-08</v>
          </cell>
        </row>
        <row r="155">
          <cell r="A155">
            <v>322100</v>
          </cell>
          <cell r="C155">
            <v>1.013953E-07</v>
          </cell>
        </row>
        <row r="156">
          <cell r="A156">
            <v>325500</v>
          </cell>
          <cell r="C156">
            <v>1.047217E-07</v>
          </cell>
        </row>
        <row r="157">
          <cell r="A157">
            <v>328900</v>
          </cell>
          <cell r="C157">
            <v>1.064198E-07</v>
          </cell>
        </row>
        <row r="158">
          <cell r="A158">
            <v>331620</v>
          </cell>
          <cell r="C158">
            <v>1.066061E-07</v>
          </cell>
        </row>
        <row r="159">
          <cell r="A159">
            <v>332980</v>
          </cell>
          <cell r="C159">
            <v>1.063084E-07</v>
          </cell>
        </row>
        <row r="160">
          <cell r="A160">
            <v>333660</v>
          </cell>
          <cell r="C160">
            <v>1.060619E-07</v>
          </cell>
        </row>
        <row r="161">
          <cell r="A161">
            <v>334000</v>
          </cell>
          <cell r="C161">
            <v>1.059142E-07</v>
          </cell>
        </row>
        <row r="162">
          <cell r="A162">
            <v>334400</v>
          </cell>
          <cell r="C162">
            <v>1.067586E-07</v>
          </cell>
        </row>
        <row r="163">
          <cell r="A163">
            <v>335200</v>
          </cell>
          <cell r="C163">
            <v>1.083911E-07</v>
          </cell>
        </row>
        <row r="164">
          <cell r="A164">
            <v>336800</v>
          </cell>
          <cell r="C164">
            <v>1.1143E-07</v>
          </cell>
        </row>
        <row r="165">
          <cell r="A165">
            <v>340000</v>
          </cell>
          <cell r="C165">
            <v>1.166042E-07</v>
          </cell>
        </row>
        <row r="166">
          <cell r="A166">
            <v>344000</v>
          </cell>
          <cell r="C166">
            <v>1.213777E-07</v>
          </cell>
        </row>
        <row r="167">
          <cell r="A167">
            <v>348000</v>
          </cell>
          <cell r="C167">
            <v>1.242687E-07</v>
          </cell>
        </row>
        <row r="168">
          <cell r="A168">
            <v>351200</v>
          </cell>
          <cell r="C168">
            <v>1.252261E-07</v>
          </cell>
        </row>
        <row r="169">
          <cell r="A169">
            <v>352800</v>
          </cell>
          <cell r="C169">
            <v>1.25253E-07</v>
          </cell>
        </row>
        <row r="170">
          <cell r="A170">
            <v>353600</v>
          </cell>
          <cell r="C170">
            <v>1.251535E-07</v>
          </cell>
        </row>
        <row r="171">
          <cell r="A171">
            <v>354000</v>
          </cell>
          <cell r="C171">
            <v>1.250755E-07</v>
          </cell>
        </row>
        <row r="172">
          <cell r="A172">
            <v>354400</v>
          </cell>
          <cell r="C172">
            <v>1.263787E-07</v>
          </cell>
        </row>
        <row r="173">
          <cell r="A173">
            <v>355200</v>
          </cell>
          <cell r="C173">
            <v>1.289176E-07</v>
          </cell>
        </row>
        <row r="174">
          <cell r="A174">
            <v>356800</v>
          </cell>
          <cell r="C174">
            <v>1.33726E-07</v>
          </cell>
        </row>
        <row r="175">
          <cell r="A175">
            <v>360000</v>
          </cell>
          <cell r="C175">
            <v>1.422648E-07</v>
          </cell>
        </row>
        <row r="176">
          <cell r="A176">
            <v>364000</v>
          </cell>
          <cell r="C176">
            <v>1.509171E-07</v>
          </cell>
        </row>
        <row r="177">
          <cell r="A177">
            <v>368000</v>
          </cell>
          <cell r="C177">
            <v>1.573236E-07</v>
          </cell>
        </row>
        <row r="178">
          <cell r="A178">
            <v>371200</v>
          </cell>
          <cell r="C178">
            <v>1.608319E-07</v>
          </cell>
        </row>
        <row r="179">
          <cell r="A179">
            <v>372800</v>
          </cell>
          <cell r="C179">
            <v>1.62047E-07</v>
          </cell>
        </row>
        <row r="180">
          <cell r="A180">
            <v>373600</v>
          </cell>
          <cell r="C180">
            <v>1.625198E-07</v>
          </cell>
        </row>
        <row r="181">
          <cell r="A181">
            <v>374000</v>
          </cell>
          <cell r="C181">
            <v>1.627225E-07</v>
          </cell>
        </row>
        <row r="182">
          <cell r="A182">
            <v>374400</v>
          </cell>
          <cell r="C182">
            <v>1.637159E-07</v>
          </cell>
        </row>
        <row r="183">
          <cell r="A183">
            <v>375200</v>
          </cell>
          <cell r="C183">
            <v>1.656607E-07</v>
          </cell>
        </row>
        <row r="184">
          <cell r="A184">
            <v>376800</v>
          </cell>
          <cell r="C184">
            <v>1.693831E-07</v>
          </cell>
        </row>
        <row r="185">
          <cell r="A185">
            <v>380000</v>
          </cell>
          <cell r="C185">
            <v>1.761585E-07</v>
          </cell>
        </row>
        <row r="186">
          <cell r="A186">
            <v>384000</v>
          </cell>
          <cell r="C186">
            <v>1.833728E-07</v>
          </cell>
        </row>
        <row r="187">
          <cell r="A187">
            <v>388000</v>
          </cell>
          <cell r="C187">
            <v>1.891927E-07</v>
          </cell>
        </row>
        <row r="188">
          <cell r="A188">
            <v>391200</v>
          </cell>
          <cell r="C188">
            <v>1.928447E-07</v>
          </cell>
        </row>
        <row r="189">
          <cell r="A189">
            <v>392800</v>
          </cell>
          <cell r="C189">
            <v>1.94336E-07</v>
          </cell>
        </row>
        <row r="190">
          <cell r="A190">
            <v>393600</v>
          </cell>
          <cell r="C190">
            <v>1.949981E-07</v>
          </cell>
        </row>
        <row r="191">
          <cell r="A191">
            <v>394000</v>
          </cell>
          <cell r="C191">
            <v>1.953081E-07</v>
          </cell>
        </row>
        <row r="192">
          <cell r="A192">
            <v>394400</v>
          </cell>
          <cell r="C192">
            <v>1.973347E-07</v>
          </cell>
        </row>
        <row r="193">
          <cell r="A193">
            <v>395200</v>
          </cell>
          <cell r="C193">
            <v>2.013265E-07</v>
          </cell>
        </row>
        <row r="194">
          <cell r="A194">
            <v>396800</v>
          </cell>
          <cell r="C194">
            <v>2.090655E-07</v>
          </cell>
        </row>
        <row r="195">
          <cell r="A195">
            <v>400000</v>
          </cell>
          <cell r="C195">
            <v>2.235645E-07</v>
          </cell>
        </row>
        <row r="196">
          <cell r="A196">
            <v>404000</v>
          </cell>
          <cell r="C196">
            <v>2.398527E-07</v>
          </cell>
        </row>
        <row r="197">
          <cell r="A197">
            <v>408000</v>
          </cell>
          <cell r="C197">
            <v>2.541013E-07</v>
          </cell>
        </row>
        <row r="198">
          <cell r="A198">
            <v>411200</v>
          </cell>
          <cell r="C198">
            <v>2.640317E-07</v>
          </cell>
        </row>
        <row r="199">
          <cell r="A199">
            <v>412800</v>
          </cell>
          <cell r="C199">
            <v>2.685074E-07</v>
          </cell>
        </row>
        <row r="200">
          <cell r="A200">
            <v>413600</v>
          </cell>
          <cell r="C200">
            <v>2.706229E-07</v>
          </cell>
        </row>
        <row r="201">
          <cell r="A201">
            <v>414000</v>
          </cell>
          <cell r="C201">
            <v>2.7165E-07</v>
          </cell>
        </row>
        <row r="202">
          <cell r="A202">
            <v>415200</v>
          </cell>
          <cell r="C202">
            <v>2.748199E-07</v>
          </cell>
        </row>
        <row r="203">
          <cell r="A203">
            <v>417600</v>
          </cell>
          <cell r="C203">
            <v>2.809779E-07</v>
          </cell>
        </row>
        <row r="204">
          <cell r="A204">
            <v>422400</v>
          </cell>
          <cell r="C204">
            <v>2.925672E-07</v>
          </cell>
        </row>
        <row r="205">
          <cell r="A205">
            <v>432000</v>
          </cell>
          <cell r="C205">
            <v>3.128388E-07</v>
          </cell>
        </row>
        <row r="206">
          <cell r="A206">
            <v>444000</v>
          </cell>
          <cell r="C206">
            <v>3.327278E-07</v>
          </cell>
        </row>
        <row r="207">
          <cell r="A207">
            <v>456000</v>
          </cell>
          <cell r="C207">
            <v>3.465605E-07</v>
          </cell>
        </row>
        <row r="208">
          <cell r="A208">
            <v>465600</v>
          </cell>
          <cell r="C208">
            <v>3.532662E-07</v>
          </cell>
        </row>
        <row r="209">
          <cell r="A209">
            <v>470400</v>
          </cell>
          <cell r="C209">
            <v>3.551655E-07</v>
          </cell>
        </row>
        <row r="210">
          <cell r="A210">
            <v>472800</v>
          </cell>
          <cell r="C210">
            <v>3.557518E-07</v>
          </cell>
        </row>
        <row r="211">
          <cell r="A211">
            <v>474000</v>
          </cell>
          <cell r="C211">
            <v>3.559541E-07</v>
          </cell>
        </row>
        <row r="212">
          <cell r="A212">
            <v>475200</v>
          </cell>
          <cell r="C212">
            <v>3.579794E-07</v>
          </cell>
        </row>
        <row r="213">
          <cell r="A213">
            <v>477600</v>
          </cell>
          <cell r="C213">
            <v>3.618769E-07</v>
          </cell>
        </row>
        <row r="214">
          <cell r="A214">
            <v>482400</v>
          </cell>
          <cell r="C214">
            <v>3.690598E-07</v>
          </cell>
        </row>
        <row r="215">
          <cell r="A215">
            <v>492000</v>
          </cell>
          <cell r="C215">
            <v>3.809773E-07</v>
          </cell>
        </row>
        <row r="216">
          <cell r="A216">
            <v>504000</v>
          </cell>
          <cell r="C216">
            <v>3.912836E-07</v>
          </cell>
        </row>
        <row r="217">
          <cell r="A217">
            <v>516000</v>
          </cell>
          <cell r="C217">
            <v>3.964893E-07</v>
          </cell>
        </row>
        <row r="218">
          <cell r="A218">
            <v>525600</v>
          </cell>
          <cell r="C218">
            <v>3.969814E-07</v>
          </cell>
        </row>
        <row r="219">
          <cell r="A219">
            <v>530400</v>
          </cell>
          <cell r="C219">
            <v>3.960033E-07</v>
          </cell>
        </row>
        <row r="220">
          <cell r="A220">
            <v>532800</v>
          </cell>
          <cell r="C220">
            <v>3.952082E-07</v>
          </cell>
        </row>
        <row r="221">
          <cell r="A221">
            <v>534000</v>
          </cell>
          <cell r="C221">
            <v>3.947342E-07</v>
          </cell>
        </row>
        <row r="222">
          <cell r="A222">
            <v>535200</v>
          </cell>
          <cell r="C222">
            <v>3.963475E-07</v>
          </cell>
        </row>
        <row r="223">
          <cell r="A223">
            <v>537600</v>
          </cell>
          <cell r="C223">
            <v>3.994222E-07</v>
          </cell>
        </row>
        <row r="224">
          <cell r="A224">
            <v>542400</v>
          </cell>
          <cell r="C224">
            <v>4.049645E-07</v>
          </cell>
        </row>
        <row r="225">
          <cell r="A225">
            <v>552000</v>
          </cell>
          <cell r="C225">
            <v>4.136198E-07</v>
          </cell>
        </row>
        <row r="226">
          <cell r="A226">
            <v>564000</v>
          </cell>
          <cell r="C226">
            <v>4.198843E-07</v>
          </cell>
        </row>
        <row r="227">
          <cell r="A227">
            <v>576000</v>
          </cell>
          <cell r="C227">
            <v>4.210879E-07</v>
          </cell>
        </row>
        <row r="228">
          <cell r="A228">
            <v>585600</v>
          </cell>
          <cell r="C228">
            <v>4.184071E-07</v>
          </cell>
        </row>
        <row r="229">
          <cell r="A229">
            <v>590400</v>
          </cell>
          <cell r="C229">
            <v>4.158521E-07</v>
          </cell>
        </row>
        <row r="230">
          <cell r="A230">
            <v>592800</v>
          </cell>
          <cell r="C230">
            <v>4.14271E-07</v>
          </cell>
        </row>
        <row r="231">
          <cell r="A231">
            <v>594000</v>
          </cell>
          <cell r="C231">
            <v>4.134045E-07</v>
          </cell>
        </row>
        <row r="232">
          <cell r="A232">
            <v>595200</v>
          </cell>
          <cell r="C232">
            <v>4.143215E-07</v>
          </cell>
        </row>
        <row r="233">
          <cell r="A233">
            <v>597600</v>
          </cell>
          <cell r="C233">
            <v>4.160272E-07</v>
          </cell>
        </row>
        <row r="234">
          <cell r="A234">
            <v>602400</v>
          </cell>
          <cell r="C234">
            <v>4.189254E-07</v>
          </cell>
        </row>
        <row r="235">
          <cell r="A235">
            <v>612000</v>
          </cell>
          <cell r="C235">
            <v>4.22669E-07</v>
          </cell>
        </row>
        <row r="236">
          <cell r="A236">
            <v>624000</v>
          </cell>
          <cell r="C236">
            <v>4.234996E-07</v>
          </cell>
        </row>
        <row r="237">
          <cell r="A237">
            <v>636000</v>
          </cell>
          <cell r="C237">
            <v>4.200535E-07</v>
          </cell>
        </row>
        <row r="238">
          <cell r="A238">
            <v>645600</v>
          </cell>
          <cell r="C238">
            <v>4.142174E-07</v>
          </cell>
        </row>
        <row r="239">
          <cell r="A239">
            <v>650400</v>
          </cell>
          <cell r="C239">
            <v>4.10273E-07</v>
          </cell>
        </row>
        <row r="240">
          <cell r="A240">
            <v>652800</v>
          </cell>
          <cell r="C240">
            <v>4.080442E-07</v>
          </cell>
        </row>
        <row r="241">
          <cell r="A241">
            <v>654000</v>
          </cell>
          <cell r="C241">
            <v>4.068656E-07</v>
          </cell>
        </row>
        <row r="242">
          <cell r="A242">
            <v>655000</v>
          </cell>
          <cell r="C242">
            <v>4.071883E-07</v>
          </cell>
        </row>
        <row r="243">
          <cell r="A243">
            <v>657000</v>
          </cell>
          <cell r="C243">
            <v>4.077274E-07</v>
          </cell>
        </row>
        <row r="244">
          <cell r="A244">
            <v>661000</v>
          </cell>
          <cell r="C244">
            <v>4.083809E-07</v>
          </cell>
        </row>
        <row r="245">
          <cell r="A245">
            <v>669000</v>
          </cell>
          <cell r="C245">
            <v>4.079883E-07</v>
          </cell>
        </row>
        <row r="246">
          <cell r="A246">
            <v>679000</v>
          </cell>
          <cell r="C246">
            <v>4.043111E-07</v>
          </cell>
        </row>
        <row r="247">
          <cell r="A247">
            <v>689000</v>
          </cell>
          <cell r="C247">
            <v>3.970933E-07</v>
          </cell>
        </row>
        <row r="248">
          <cell r="A248">
            <v>697000</v>
          </cell>
          <cell r="C248">
            <v>3.887698E-07</v>
          </cell>
        </row>
        <row r="249">
          <cell r="A249">
            <v>701000</v>
          </cell>
          <cell r="C249">
            <v>3.837583E-07</v>
          </cell>
        </row>
        <row r="250">
          <cell r="A250">
            <v>703000</v>
          </cell>
          <cell r="C250">
            <v>3.810401E-07</v>
          </cell>
        </row>
        <row r="251">
          <cell r="A251">
            <v>703999.999977648</v>
          </cell>
          <cell r="C251">
            <v>3.796279E-07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oleObject" Target="../embeddings/oleObject_14_2.bin" /><Relationship Id="rId4" Type="http://schemas.openxmlformats.org/officeDocument/2006/relationships/oleObject" Target="../embeddings/oleObject_14_3.bin" /><Relationship Id="rId5" Type="http://schemas.openxmlformats.org/officeDocument/2006/relationships/oleObject" Target="../embeddings/oleObject_14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2"/>
  <sheetViews>
    <sheetView workbookViewId="0" topLeftCell="A1">
      <selection activeCell="B41" sqref="B41"/>
    </sheetView>
  </sheetViews>
  <sheetFormatPr defaultColWidth="9.140625" defaultRowHeight="12.75"/>
  <cols>
    <col min="1" max="1" width="10.140625" style="0" customWidth="1"/>
    <col min="2" max="2" width="27.421875" style="0" bestFit="1" customWidth="1"/>
    <col min="3" max="3" width="12.7109375" style="0" bestFit="1" customWidth="1"/>
    <col min="4" max="4" width="15.421875" style="0" bestFit="1" customWidth="1"/>
  </cols>
  <sheetData>
    <row r="1" spans="2:4" s="10" customFormat="1" ht="12.75">
      <c r="B1" s="10" t="s">
        <v>131</v>
      </c>
      <c r="C1" s="10" t="s">
        <v>130</v>
      </c>
      <c r="D1" s="10" t="s">
        <v>129</v>
      </c>
    </row>
    <row r="2" spans="1:4" ht="12.75">
      <c r="A2">
        <f>C2+132000</f>
        <v>132000</v>
      </c>
      <c r="B2">
        <f>C2*10</f>
        <v>0</v>
      </c>
      <c r="C2">
        <v>0</v>
      </c>
      <c r="D2" s="60">
        <v>2.177079E-08</v>
      </c>
    </row>
    <row r="3" spans="1:4" ht="12.75">
      <c r="A3">
        <f aca="true" t="shared" si="0" ref="A3:A66">C3+132000</f>
        <v>132006</v>
      </c>
      <c r="B3">
        <f aca="true" t="shared" si="1" ref="B3:B66">C3*10</f>
        <v>60</v>
      </c>
      <c r="C3">
        <v>6</v>
      </c>
      <c r="D3" s="60">
        <v>2.217249E-08</v>
      </c>
    </row>
    <row r="4" spans="1:4" ht="12.75">
      <c r="A4">
        <f t="shared" si="0"/>
        <v>132018</v>
      </c>
      <c r="B4">
        <f t="shared" si="1"/>
        <v>180</v>
      </c>
      <c r="C4">
        <v>18</v>
      </c>
      <c r="D4" s="60">
        <v>2.296221E-08</v>
      </c>
    </row>
    <row r="5" spans="1:4" ht="12.75">
      <c r="A5">
        <f t="shared" si="0"/>
        <v>132042</v>
      </c>
      <c r="B5">
        <f t="shared" si="1"/>
        <v>420</v>
      </c>
      <c r="C5">
        <v>42</v>
      </c>
      <c r="D5" s="60">
        <v>2.448686E-08</v>
      </c>
    </row>
    <row r="6" spans="1:4" ht="12.75">
      <c r="A6">
        <f t="shared" si="0"/>
        <v>132090</v>
      </c>
      <c r="B6">
        <f t="shared" si="1"/>
        <v>900</v>
      </c>
      <c r="C6">
        <v>90</v>
      </c>
      <c r="D6" s="60">
        <v>2.731706E-08</v>
      </c>
    </row>
    <row r="7" spans="1:4" ht="12.75">
      <c r="A7">
        <f t="shared" si="0"/>
        <v>132150</v>
      </c>
      <c r="B7">
        <f t="shared" si="1"/>
        <v>1500</v>
      </c>
      <c r="C7">
        <v>150</v>
      </c>
      <c r="D7" s="60">
        <v>3.044396E-08</v>
      </c>
    </row>
    <row r="8" spans="1:4" ht="12.75">
      <c r="A8">
        <f t="shared" si="0"/>
        <v>132210</v>
      </c>
      <c r="B8">
        <f t="shared" si="1"/>
        <v>2100</v>
      </c>
      <c r="C8">
        <v>210</v>
      </c>
      <c r="D8" s="60">
        <v>3.311438E-08</v>
      </c>
    </row>
    <row r="9" spans="1:4" ht="12.75">
      <c r="A9">
        <f t="shared" si="0"/>
        <v>132258</v>
      </c>
      <c r="B9">
        <f t="shared" si="1"/>
        <v>2580</v>
      </c>
      <c r="C9">
        <v>258</v>
      </c>
      <c r="D9" s="60">
        <v>3.492204E-08</v>
      </c>
    </row>
    <row r="10" spans="1:4" ht="12.75">
      <c r="A10">
        <f t="shared" si="0"/>
        <v>132282</v>
      </c>
      <c r="B10">
        <f t="shared" si="1"/>
        <v>2820</v>
      </c>
      <c r="C10">
        <v>282</v>
      </c>
      <c r="D10" s="60">
        <v>3.571631E-08</v>
      </c>
    </row>
    <row r="11" spans="1:4" ht="12.75">
      <c r="A11">
        <f t="shared" si="0"/>
        <v>132294</v>
      </c>
      <c r="B11">
        <f t="shared" si="1"/>
        <v>2940</v>
      </c>
      <c r="C11">
        <v>294</v>
      </c>
      <c r="D11" s="60">
        <v>3.608605E-08</v>
      </c>
    </row>
    <row r="12" spans="1:4" ht="12.75">
      <c r="A12">
        <f t="shared" si="0"/>
        <v>132300</v>
      </c>
      <c r="B12">
        <f t="shared" si="1"/>
        <v>3000</v>
      </c>
      <c r="C12">
        <v>300</v>
      </c>
      <c r="D12" s="60">
        <v>3.626408E-08</v>
      </c>
    </row>
    <row r="13" spans="1:4" ht="12.75">
      <c r="A13">
        <f t="shared" si="0"/>
        <v>132316</v>
      </c>
      <c r="B13">
        <f t="shared" si="1"/>
        <v>3160</v>
      </c>
      <c r="C13">
        <v>316</v>
      </c>
      <c r="D13" s="60">
        <v>3.67165E-08</v>
      </c>
    </row>
    <row r="14" spans="1:4" ht="12.75">
      <c r="A14">
        <f t="shared" si="0"/>
        <v>132348</v>
      </c>
      <c r="B14">
        <f t="shared" si="1"/>
        <v>3480</v>
      </c>
      <c r="C14">
        <v>348</v>
      </c>
      <c r="D14" s="60">
        <v>3.752395E-08</v>
      </c>
    </row>
    <row r="15" spans="1:4" ht="12.75">
      <c r="A15">
        <f t="shared" si="0"/>
        <v>132412</v>
      </c>
      <c r="B15">
        <f t="shared" si="1"/>
        <v>4120</v>
      </c>
      <c r="C15">
        <v>412</v>
      </c>
      <c r="D15" s="60">
        <v>3.874933E-08</v>
      </c>
    </row>
    <row r="16" spans="1:4" ht="12.75">
      <c r="A16">
        <f t="shared" si="0"/>
        <v>132540</v>
      </c>
      <c r="B16">
        <f t="shared" si="1"/>
        <v>5400</v>
      </c>
      <c r="C16">
        <v>540</v>
      </c>
      <c r="D16" s="60">
        <v>3.964193E-08</v>
      </c>
    </row>
    <row r="17" spans="1:4" ht="12.75">
      <c r="A17">
        <f t="shared" si="0"/>
        <v>132700</v>
      </c>
      <c r="B17">
        <f t="shared" si="1"/>
        <v>7000</v>
      </c>
      <c r="C17">
        <v>700</v>
      </c>
      <c r="D17" s="60">
        <v>3.783617E-08</v>
      </c>
    </row>
    <row r="18" spans="1:4" ht="12.75">
      <c r="A18">
        <f t="shared" si="0"/>
        <v>132860</v>
      </c>
      <c r="B18">
        <f t="shared" si="1"/>
        <v>8600</v>
      </c>
      <c r="C18">
        <v>860</v>
      </c>
      <c r="D18" s="60">
        <v>3.278426E-08</v>
      </c>
    </row>
    <row r="19" spans="1:4" ht="12.75">
      <c r="A19">
        <f t="shared" si="0"/>
        <v>132988</v>
      </c>
      <c r="B19">
        <f t="shared" si="1"/>
        <v>9880</v>
      </c>
      <c r="C19">
        <v>988</v>
      </c>
      <c r="D19" s="60">
        <v>2.640552E-08</v>
      </c>
    </row>
    <row r="20" spans="1:4" ht="12.75">
      <c r="A20">
        <f t="shared" si="0"/>
        <v>133052</v>
      </c>
      <c r="B20">
        <f t="shared" si="1"/>
        <v>10520</v>
      </c>
      <c r="C20">
        <v>1052</v>
      </c>
      <c r="D20" s="60">
        <v>2.243708E-08</v>
      </c>
    </row>
    <row r="21" spans="1:4" ht="12.75">
      <c r="A21">
        <f t="shared" si="0"/>
        <v>133084</v>
      </c>
      <c r="B21">
        <f t="shared" si="1"/>
        <v>10840</v>
      </c>
      <c r="C21">
        <v>1084</v>
      </c>
      <c r="D21" s="60">
        <v>2.025809E-08</v>
      </c>
    </row>
    <row r="22" spans="1:4" ht="12.75">
      <c r="A22">
        <f t="shared" si="0"/>
        <v>133100</v>
      </c>
      <c r="B22">
        <f t="shared" si="1"/>
        <v>11000</v>
      </c>
      <c r="C22">
        <v>1100</v>
      </c>
      <c r="D22" s="60">
        <v>1.911991E-08</v>
      </c>
    </row>
    <row r="23" spans="1:4" ht="12.75">
      <c r="A23">
        <f t="shared" si="0"/>
        <v>133114</v>
      </c>
      <c r="B23">
        <f t="shared" si="1"/>
        <v>11140</v>
      </c>
      <c r="C23">
        <v>1114</v>
      </c>
      <c r="D23" s="60">
        <v>2.002445E-08</v>
      </c>
    </row>
    <row r="24" spans="1:4" ht="12.75">
      <c r="A24">
        <f t="shared" si="0"/>
        <v>133142</v>
      </c>
      <c r="B24">
        <f t="shared" si="1"/>
        <v>11420</v>
      </c>
      <c r="C24">
        <v>1142</v>
      </c>
      <c r="D24" s="60">
        <v>2.172701E-08</v>
      </c>
    </row>
    <row r="25" spans="1:4" ht="12.75">
      <c r="A25">
        <f t="shared" si="0"/>
        <v>133198</v>
      </c>
      <c r="B25">
        <f t="shared" si="1"/>
        <v>11980</v>
      </c>
      <c r="C25">
        <v>1198</v>
      </c>
      <c r="D25" s="60">
        <v>2.470609E-08</v>
      </c>
    </row>
    <row r="26" spans="1:4" ht="12.75">
      <c r="A26">
        <f t="shared" si="0"/>
        <v>133310</v>
      </c>
      <c r="B26">
        <f t="shared" si="1"/>
        <v>13100</v>
      </c>
      <c r="C26">
        <v>1310</v>
      </c>
      <c r="D26" s="60">
        <v>2.896002E-08</v>
      </c>
    </row>
    <row r="27" spans="1:4" ht="12.75">
      <c r="A27">
        <f t="shared" si="0"/>
        <v>133450</v>
      </c>
      <c r="B27">
        <f t="shared" si="1"/>
        <v>14500</v>
      </c>
      <c r="C27">
        <v>1450</v>
      </c>
      <c r="D27" s="60">
        <v>3.108201E-08</v>
      </c>
    </row>
    <row r="28" spans="1:4" ht="12.75">
      <c r="A28">
        <f t="shared" si="0"/>
        <v>133590</v>
      </c>
      <c r="B28">
        <f t="shared" si="1"/>
        <v>15900</v>
      </c>
      <c r="C28">
        <v>1590</v>
      </c>
      <c r="D28" s="60">
        <v>2.965354E-08</v>
      </c>
    </row>
    <row r="29" spans="1:4" ht="12.75">
      <c r="A29">
        <f t="shared" si="0"/>
        <v>133702</v>
      </c>
      <c r="B29">
        <f t="shared" si="1"/>
        <v>17020</v>
      </c>
      <c r="C29">
        <v>1702</v>
      </c>
      <c r="D29" s="60">
        <v>2.595442E-08</v>
      </c>
    </row>
    <row r="30" spans="1:4" ht="12.75">
      <c r="A30">
        <f t="shared" si="0"/>
        <v>133758</v>
      </c>
      <c r="B30">
        <f t="shared" si="1"/>
        <v>17580</v>
      </c>
      <c r="C30">
        <v>1758</v>
      </c>
      <c r="D30" s="60">
        <v>2.325276E-08</v>
      </c>
    </row>
    <row r="31" spans="1:4" ht="12.75">
      <c r="A31">
        <f t="shared" si="0"/>
        <v>133786</v>
      </c>
      <c r="B31">
        <f t="shared" si="1"/>
        <v>17860</v>
      </c>
      <c r="C31">
        <v>1786</v>
      </c>
      <c r="D31" s="60">
        <v>2.168889E-08</v>
      </c>
    </row>
    <row r="32" spans="1:4" ht="12.75">
      <c r="A32">
        <f t="shared" si="0"/>
        <v>133800</v>
      </c>
      <c r="B32">
        <f t="shared" si="1"/>
        <v>18000</v>
      </c>
      <c r="C32">
        <v>1800</v>
      </c>
      <c r="D32" s="60">
        <v>2.085371E-08</v>
      </c>
    </row>
    <row r="33" spans="1:4" ht="12.75">
      <c r="A33">
        <f t="shared" si="0"/>
        <v>133826</v>
      </c>
      <c r="B33">
        <f t="shared" si="1"/>
        <v>18260</v>
      </c>
      <c r="C33">
        <v>1826</v>
      </c>
      <c r="D33" s="60">
        <v>2.441087E-08</v>
      </c>
    </row>
    <row r="34" spans="1:4" ht="12.75">
      <c r="A34">
        <f t="shared" si="0"/>
        <v>133878</v>
      </c>
      <c r="B34">
        <f t="shared" si="1"/>
        <v>18780</v>
      </c>
      <c r="C34">
        <v>1878</v>
      </c>
      <c r="D34" s="60">
        <v>3.11098E-08</v>
      </c>
    </row>
    <row r="35" spans="1:4" ht="12.75">
      <c r="A35">
        <f t="shared" si="0"/>
        <v>133982</v>
      </c>
      <c r="B35">
        <f t="shared" si="1"/>
        <v>19820</v>
      </c>
      <c r="C35">
        <v>1982</v>
      </c>
      <c r="D35" s="60">
        <v>4.284605E-08</v>
      </c>
    </row>
    <row r="36" spans="1:4" ht="12.75">
      <c r="A36">
        <f t="shared" si="0"/>
        <v>134190</v>
      </c>
      <c r="B36">
        <f t="shared" si="1"/>
        <v>21900</v>
      </c>
      <c r="C36">
        <v>2190</v>
      </c>
      <c r="D36" s="60">
        <v>5.967209E-08</v>
      </c>
    </row>
    <row r="37" spans="1:4" ht="12.75">
      <c r="A37">
        <f t="shared" si="0"/>
        <v>134450</v>
      </c>
      <c r="B37">
        <f t="shared" si="1"/>
        <v>24500</v>
      </c>
      <c r="C37">
        <v>2450</v>
      </c>
      <c r="D37" s="60">
        <v>6.824256E-08</v>
      </c>
    </row>
    <row r="38" spans="1:4" ht="12.75">
      <c r="A38">
        <f t="shared" si="0"/>
        <v>134710</v>
      </c>
      <c r="B38">
        <f t="shared" si="1"/>
        <v>27100</v>
      </c>
      <c r="C38">
        <v>2710</v>
      </c>
      <c r="D38" s="60">
        <v>6.296627E-08</v>
      </c>
    </row>
    <row r="39" spans="1:4" ht="12.75">
      <c r="A39">
        <f t="shared" si="0"/>
        <v>134918</v>
      </c>
      <c r="B39">
        <f t="shared" si="1"/>
        <v>29180</v>
      </c>
      <c r="C39">
        <v>2918</v>
      </c>
      <c r="D39" s="60">
        <v>4.877556E-08</v>
      </c>
    </row>
    <row r="40" spans="1:4" ht="12.75">
      <c r="A40">
        <f t="shared" si="0"/>
        <v>135022</v>
      </c>
      <c r="B40">
        <f t="shared" si="1"/>
        <v>30220</v>
      </c>
      <c r="C40">
        <v>3022</v>
      </c>
      <c r="D40" s="60">
        <v>3.835699E-08</v>
      </c>
    </row>
    <row r="41" spans="1:4" ht="12.75">
      <c r="A41">
        <f t="shared" si="0"/>
        <v>135074</v>
      </c>
      <c r="B41">
        <f t="shared" si="1"/>
        <v>30740</v>
      </c>
      <c r="C41">
        <v>3074</v>
      </c>
      <c r="D41" s="60">
        <v>3.231689E-08</v>
      </c>
    </row>
    <row r="42" spans="1:4" ht="12.75">
      <c r="A42">
        <f t="shared" si="0"/>
        <v>135100</v>
      </c>
      <c r="B42">
        <f t="shared" si="1"/>
        <v>31000</v>
      </c>
      <c r="C42">
        <v>3100</v>
      </c>
      <c r="D42" s="60">
        <v>2.908914E-08</v>
      </c>
    </row>
    <row r="43" spans="1:4" ht="12.75">
      <c r="A43">
        <f t="shared" si="0"/>
        <v>135132</v>
      </c>
      <c r="B43">
        <f t="shared" si="1"/>
        <v>31320</v>
      </c>
      <c r="C43">
        <v>3132</v>
      </c>
      <c r="D43" s="60">
        <v>3.425802E-08</v>
      </c>
    </row>
    <row r="44" spans="1:4" ht="12.75">
      <c r="A44">
        <f t="shared" si="0"/>
        <v>135196</v>
      </c>
      <c r="B44">
        <f t="shared" si="1"/>
        <v>31960</v>
      </c>
      <c r="C44">
        <v>3196</v>
      </c>
      <c r="D44" s="60">
        <v>4.396276E-08</v>
      </c>
    </row>
    <row r="45" spans="1:4" ht="12.75">
      <c r="A45">
        <f t="shared" si="0"/>
        <v>135324</v>
      </c>
      <c r="B45">
        <f t="shared" si="1"/>
        <v>33240</v>
      </c>
      <c r="C45">
        <v>3324</v>
      </c>
      <c r="D45" s="60">
        <v>6.084028E-08</v>
      </c>
    </row>
    <row r="46" spans="1:4" ht="12.75">
      <c r="A46">
        <f t="shared" si="0"/>
        <v>135580</v>
      </c>
      <c r="B46">
        <f t="shared" si="1"/>
        <v>35800</v>
      </c>
      <c r="C46">
        <v>3580</v>
      </c>
      <c r="D46" s="60">
        <v>8.446737E-08</v>
      </c>
    </row>
    <row r="47" spans="1:4" ht="12.75">
      <c r="A47">
        <f t="shared" si="0"/>
        <v>135900</v>
      </c>
      <c r="B47">
        <f t="shared" si="1"/>
        <v>39000</v>
      </c>
      <c r="C47">
        <v>3900</v>
      </c>
      <c r="D47" s="60">
        <v>9.501137E-08</v>
      </c>
    </row>
    <row r="48" spans="1:4" ht="12.75">
      <c r="A48">
        <f t="shared" si="0"/>
        <v>136220</v>
      </c>
      <c r="B48">
        <f t="shared" si="1"/>
        <v>42200</v>
      </c>
      <c r="C48">
        <v>4220</v>
      </c>
      <c r="D48" s="60">
        <v>8.44555E-08</v>
      </c>
    </row>
    <row r="49" spans="1:4" ht="12.75">
      <c r="A49">
        <f t="shared" si="0"/>
        <v>136476</v>
      </c>
      <c r="B49">
        <f t="shared" si="1"/>
        <v>44760</v>
      </c>
      <c r="C49">
        <v>4476</v>
      </c>
      <c r="D49" s="60">
        <v>6.08189E-08</v>
      </c>
    </row>
    <row r="50" spans="1:4" ht="12.75">
      <c r="A50">
        <f t="shared" si="0"/>
        <v>136604</v>
      </c>
      <c r="B50">
        <f t="shared" si="1"/>
        <v>46040</v>
      </c>
      <c r="C50">
        <v>4604</v>
      </c>
      <c r="D50" s="60">
        <v>4.393663E-08</v>
      </c>
    </row>
    <row r="51" spans="1:4" ht="12.75">
      <c r="A51">
        <f t="shared" si="0"/>
        <v>136668</v>
      </c>
      <c r="B51">
        <f t="shared" si="1"/>
        <v>46680</v>
      </c>
      <c r="C51">
        <v>4668</v>
      </c>
      <c r="D51" s="60">
        <v>3.422951E-08</v>
      </c>
    </row>
    <row r="52" spans="1:4" ht="12.75">
      <c r="A52">
        <f t="shared" si="0"/>
        <v>136700</v>
      </c>
      <c r="B52">
        <f t="shared" si="1"/>
        <v>47000</v>
      </c>
      <c r="C52">
        <v>4700</v>
      </c>
      <c r="D52" s="60">
        <v>2.905945E-08</v>
      </c>
    </row>
    <row r="53" spans="1:4" ht="12.75">
      <c r="A53">
        <f t="shared" si="0"/>
        <v>136720</v>
      </c>
      <c r="B53">
        <f t="shared" si="1"/>
        <v>47200</v>
      </c>
      <c r="C53">
        <v>4720</v>
      </c>
      <c r="D53" s="60">
        <v>3.136887E-08</v>
      </c>
    </row>
    <row r="54" spans="1:4" ht="12.75">
      <c r="A54">
        <f t="shared" si="0"/>
        <v>136760</v>
      </c>
      <c r="B54">
        <f t="shared" si="1"/>
        <v>47600</v>
      </c>
      <c r="C54">
        <v>4760</v>
      </c>
      <c r="D54" s="60">
        <v>3.570096E-08</v>
      </c>
    </row>
    <row r="55" spans="1:4" ht="12.75">
      <c r="A55">
        <f t="shared" si="0"/>
        <v>136840</v>
      </c>
      <c r="B55">
        <f t="shared" si="1"/>
        <v>48400</v>
      </c>
      <c r="C55">
        <v>4840</v>
      </c>
      <c r="D55" s="60">
        <v>4.321819E-08</v>
      </c>
    </row>
    <row r="56" spans="1:4" ht="12.75">
      <c r="A56">
        <f t="shared" si="0"/>
        <v>137000</v>
      </c>
      <c r="B56">
        <f t="shared" si="1"/>
        <v>50000</v>
      </c>
      <c r="C56">
        <v>5000</v>
      </c>
      <c r="D56" s="60">
        <v>5.366476E-08</v>
      </c>
    </row>
    <row r="57" spans="1:4" ht="12.75">
      <c r="A57">
        <f t="shared" si="0"/>
        <v>137200</v>
      </c>
      <c r="B57">
        <f t="shared" si="1"/>
        <v>52000</v>
      </c>
      <c r="C57">
        <v>5200</v>
      </c>
      <c r="D57" s="60">
        <v>5.81207E-08</v>
      </c>
    </row>
    <row r="58" spans="1:4" ht="12.75">
      <c r="A58">
        <f t="shared" si="0"/>
        <v>137400</v>
      </c>
      <c r="B58">
        <f t="shared" si="1"/>
        <v>54000</v>
      </c>
      <c r="C58">
        <v>5400</v>
      </c>
      <c r="D58" s="60">
        <v>5.301857E-08</v>
      </c>
    </row>
    <row r="59" spans="1:4" ht="12.75">
      <c r="A59">
        <f t="shared" si="0"/>
        <v>137560</v>
      </c>
      <c r="B59">
        <f t="shared" si="1"/>
        <v>55600</v>
      </c>
      <c r="C59">
        <v>5560</v>
      </c>
      <c r="D59" s="60">
        <v>4.205504E-08</v>
      </c>
    </row>
    <row r="60" spans="1:4" ht="12.75">
      <c r="A60">
        <f t="shared" si="0"/>
        <v>137640</v>
      </c>
      <c r="B60">
        <f t="shared" si="1"/>
        <v>56400</v>
      </c>
      <c r="C60">
        <v>5640</v>
      </c>
      <c r="D60" s="60">
        <v>3.427934E-08</v>
      </c>
    </row>
    <row r="61" spans="1:4" ht="12.75">
      <c r="A61">
        <f t="shared" si="0"/>
        <v>137680</v>
      </c>
      <c r="B61">
        <f t="shared" si="1"/>
        <v>56800</v>
      </c>
      <c r="C61">
        <v>5680</v>
      </c>
      <c r="D61" s="60">
        <v>2.981801E-08</v>
      </c>
    </row>
    <row r="62" spans="1:4" ht="12.75">
      <c r="A62">
        <f t="shared" si="0"/>
        <v>137700</v>
      </c>
      <c r="B62">
        <f t="shared" si="1"/>
        <v>57000</v>
      </c>
      <c r="C62">
        <v>5700</v>
      </c>
      <c r="D62" s="60">
        <v>2.744397E-08</v>
      </c>
    </row>
    <row r="63" spans="1:4" ht="12.75">
      <c r="A63">
        <f t="shared" si="0"/>
        <v>137722</v>
      </c>
      <c r="B63">
        <f t="shared" si="1"/>
        <v>57220</v>
      </c>
      <c r="C63">
        <v>5722</v>
      </c>
      <c r="D63" s="60">
        <v>3.062951E-08</v>
      </c>
    </row>
    <row r="64" spans="1:4" ht="12.75">
      <c r="A64">
        <f t="shared" si="0"/>
        <v>137766</v>
      </c>
      <c r="B64">
        <f t="shared" si="1"/>
        <v>57660</v>
      </c>
      <c r="C64">
        <v>5766</v>
      </c>
      <c r="D64" s="60">
        <v>3.662414E-08</v>
      </c>
    </row>
    <row r="65" spans="1:4" ht="12.75">
      <c r="A65">
        <f t="shared" si="0"/>
        <v>137854</v>
      </c>
      <c r="B65">
        <f t="shared" si="1"/>
        <v>58540</v>
      </c>
      <c r="C65">
        <v>5854</v>
      </c>
      <c r="D65" s="60">
        <v>4.710754E-08</v>
      </c>
    </row>
    <row r="66" spans="1:4" ht="12.75">
      <c r="A66">
        <f t="shared" si="0"/>
        <v>138030</v>
      </c>
      <c r="B66">
        <f t="shared" si="1"/>
        <v>60300</v>
      </c>
      <c r="C66">
        <v>6030</v>
      </c>
      <c r="D66" s="60">
        <v>6.205087E-08</v>
      </c>
    </row>
    <row r="67" spans="1:4" ht="12.75">
      <c r="A67">
        <f aca="true" t="shared" si="2" ref="A67:A130">C67+132000</f>
        <v>138250</v>
      </c>
      <c r="B67">
        <f aca="true" t="shared" si="3" ref="B67:B130">C67*10</f>
        <v>62500</v>
      </c>
      <c r="C67">
        <v>6250</v>
      </c>
      <c r="D67" s="60">
        <v>6.943606E-08</v>
      </c>
    </row>
    <row r="68" spans="1:4" ht="12.75">
      <c r="A68">
        <f t="shared" si="2"/>
        <v>138470</v>
      </c>
      <c r="B68">
        <f t="shared" si="3"/>
        <v>64700</v>
      </c>
      <c r="C68">
        <v>6470</v>
      </c>
      <c r="D68" s="60">
        <v>6.427239E-08</v>
      </c>
    </row>
    <row r="69" spans="1:4" ht="12.75">
      <c r="A69">
        <f t="shared" si="2"/>
        <v>138646</v>
      </c>
      <c r="B69">
        <f t="shared" si="3"/>
        <v>66460</v>
      </c>
      <c r="C69">
        <v>6646</v>
      </c>
      <c r="D69" s="60">
        <v>5.110627E-08</v>
      </c>
    </row>
    <row r="70" spans="1:4" ht="12.75">
      <c r="A70">
        <f t="shared" si="2"/>
        <v>138734</v>
      </c>
      <c r="B70">
        <f t="shared" si="3"/>
        <v>67340</v>
      </c>
      <c r="C70">
        <v>6734</v>
      </c>
      <c r="D70" s="60">
        <v>4.151149E-08</v>
      </c>
    </row>
    <row r="71" spans="1:4" ht="12.75">
      <c r="A71">
        <f t="shared" si="2"/>
        <v>138778</v>
      </c>
      <c r="B71">
        <f t="shared" si="3"/>
        <v>67780</v>
      </c>
      <c r="C71">
        <v>6778</v>
      </c>
      <c r="D71" s="60">
        <v>3.596116E-08</v>
      </c>
    </row>
    <row r="72" spans="1:4" ht="12.75">
      <c r="A72">
        <f t="shared" si="2"/>
        <v>138800</v>
      </c>
      <c r="B72">
        <f t="shared" si="3"/>
        <v>68000</v>
      </c>
      <c r="C72">
        <v>6800</v>
      </c>
      <c r="D72" s="60">
        <v>3.299777E-08</v>
      </c>
    </row>
    <row r="73" spans="1:4" ht="12.75">
      <c r="A73">
        <f t="shared" si="2"/>
        <v>138830</v>
      </c>
      <c r="B73">
        <f t="shared" si="3"/>
        <v>68300</v>
      </c>
      <c r="C73">
        <v>6830</v>
      </c>
      <c r="D73" s="60">
        <v>3.830578E-08</v>
      </c>
    </row>
    <row r="74" spans="1:4" ht="12.75">
      <c r="A74">
        <f t="shared" si="2"/>
        <v>138890</v>
      </c>
      <c r="B74">
        <f t="shared" si="3"/>
        <v>68900</v>
      </c>
      <c r="C74">
        <v>6890</v>
      </c>
      <c r="D74" s="60">
        <v>4.828358E-08</v>
      </c>
    </row>
    <row r="75" spans="1:4" ht="12.75">
      <c r="A75">
        <f t="shared" si="2"/>
        <v>139010</v>
      </c>
      <c r="B75">
        <f t="shared" si="3"/>
        <v>70100</v>
      </c>
      <c r="C75">
        <v>7010</v>
      </c>
      <c r="D75" s="60">
        <v>6.568623E-08</v>
      </c>
    </row>
    <row r="76" spans="1:4" ht="12.75">
      <c r="A76">
        <f t="shared" si="2"/>
        <v>139250</v>
      </c>
      <c r="B76">
        <f t="shared" si="3"/>
        <v>72500</v>
      </c>
      <c r="C76">
        <v>7250</v>
      </c>
      <c r="D76" s="60">
        <v>9.027976E-08</v>
      </c>
    </row>
    <row r="77" spans="1:4" ht="12.75">
      <c r="A77">
        <f t="shared" si="2"/>
        <v>139550</v>
      </c>
      <c r="B77">
        <f t="shared" si="3"/>
        <v>75500</v>
      </c>
      <c r="C77">
        <v>7550</v>
      </c>
      <c r="D77" s="60">
        <v>1.018746E-07</v>
      </c>
    </row>
    <row r="78" spans="1:4" ht="12.75">
      <c r="A78">
        <f t="shared" si="2"/>
        <v>139850</v>
      </c>
      <c r="B78">
        <f t="shared" si="3"/>
        <v>78500</v>
      </c>
      <c r="C78">
        <v>7850</v>
      </c>
      <c r="D78" s="60">
        <v>9.219494E-08</v>
      </c>
    </row>
    <row r="79" spans="1:4" ht="12.75">
      <c r="A79">
        <f t="shared" si="2"/>
        <v>140090</v>
      </c>
      <c r="B79">
        <f t="shared" si="3"/>
        <v>80900</v>
      </c>
      <c r="C79">
        <v>8090</v>
      </c>
      <c r="D79" s="60">
        <v>6.913354E-08</v>
      </c>
    </row>
    <row r="80" spans="1:4" ht="12.75">
      <c r="A80">
        <f t="shared" si="2"/>
        <v>140210</v>
      </c>
      <c r="B80">
        <f t="shared" si="3"/>
        <v>82100</v>
      </c>
      <c r="C80">
        <v>8210</v>
      </c>
      <c r="D80" s="60">
        <v>5.249696E-08</v>
      </c>
    </row>
    <row r="81" spans="1:4" ht="12.75">
      <c r="A81">
        <f t="shared" si="2"/>
        <v>140270</v>
      </c>
      <c r="B81">
        <f t="shared" si="3"/>
        <v>82700</v>
      </c>
      <c r="C81">
        <v>8270</v>
      </c>
      <c r="D81" s="60">
        <v>4.29022E-08</v>
      </c>
    </row>
    <row r="82" spans="1:4" ht="12.75">
      <c r="A82">
        <f t="shared" si="2"/>
        <v>140300</v>
      </c>
      <c r="B82">
        <f t="shared" si="3"/>
        <v>83000</v>
      </c>
      <c r="C82">
        <v>8300</v>
      </c>
      <c r="D82" s="60">
        <v>3.77857E-08</v>
      </c>
    </row>
    <row r="83" spans="1:4" ht="12.75">
      <c r="A83">
        <f t="shared" si="2"/>
        <v>140324</v>
      </c>
      <c r="B83">
        <f t="shared" si="3"/>
        <v>83240</v>
      </c>
      <c r="C83">
        <v>8324</v>
      </c>
      <c r="D83" s="60">
        <v>4.079093E-08</v>
      </c>
    </row>
    <row r="84" spans="1:4" ht="12.75">
      <c r="A84">
        <f t="shared" si="2"/>
        <v>140372</v>
      </c>
      <c r="B84">
        <f t="shared" si="3"/>
        <v>83720</v>
      </c>
      <c r="C84">
        <v>8372</v>
      </c>
      <c r="D84" s="60">
        <v>4.643371E-08</v>
      </c>
    </row>
    <row r="85" spans="1:4" ht="12.75">
      <c r="A85">
        <f t="shared" si="2"/>
        <v>140468</v>
      </c>
      <c r="B85">
        <f t="shared" si="3"/>
        <v>84680</v>
      </c>
      <c r="C85">
        <v>8468</v>
      </c>
      <c r="D85" s="60">
        <v>5.62485E-08</v>
      </c>
    </row>
    <row r="86" spans="1:4" ht="12.75">
      <c r="A86">
        <f t="shared" si="2"/>
        <v>140660</v>
      </c>
      <c r="B86">
        <f t="shared" si="3"/>
        <v>86600</v>
      </c>
      <c r="C86">
        <v>8660</v>
      </c>
      <c r="D86" s="60">
        <v>6.999507E-08</v>
      </c>
    </row>
    <row r="87" spans="1:4" ht="12.75">
      <c r="A87">
        <f t="shared" si="2"/>
        <v>140900</v>
      </c>
      <c r="B87">
        <f t="shared" si="3"/>
        <v>89000</v>
      </c>
      <c r="C87">
        <v>8900</v>
      </c>
      <c r="D87" s="60">
        <v>7.614759E-08</v>
      </c>
    </row>
    <row r="88" spans="1:4" ht="12.75">
      <c r="A88">
        <f t="shared" si="2"/>
        <v>141140</v>
      </c>
      <c r="B88">
        <f t="shared" si="3"/>
        <v>91400</v>
      </c>
      <c r="C88">
        <v>9140</v>
      </c>
      <c r="D88" s="60">
        <v>7.004381E-08</v>
      </c>
    </row>
    <row r="89" spans="1:4" ht="12.75">
      <c r="A89">
        <f t="shared" si="2"/>
        <v>141332</v>
      </c>
      <c r="B89">
        <f t="shared" si="3"/>
        <v>93320</v>
      </c>
      <c r="C89">
        <v>9332</v>
      </c>
      <c r="D89" s="60">
        <v>5.633623E-08</v>
      </c>
    </row>
    <row r="90" spans="1:4" ht="12.75">
      <c r="A90">
        <f t="shared" si="2"/>
        <v>141428</v>
      </c>
      <c r="B90">
        <f t="shared" si="3"/>
        <v>94280</v>
      </c>
      <c r="C90">
        <v>9428</v>
      </c>
      <c r="D90" s="60">
        <v>4.654093E-08</v>
      </c>
    </row>
    <row r="91" spans="1:4" ht="12.75">
      <c r="A91">
        <f t="shared" si="2"/>
        <v>141476</v>
      </c>
      <c r="B91">
        <f t="shared" si="3"/>
        <v>94760</v>
      </c>
      <c r="C91">
        <v>9476</v>
      </c>
      <c r="D91" s="60">
        <v>4.09079E-08</v>
      </c>
    </row>
    <row r="92" spans="1:4" ht="12.75">
      <c r="A92">
        <f t="shared" si="2"/>
        <v>141500</v>
      </c>
      <c r="B92">
        <f t="shared" si="3"/>
        <v>95000</v>
      </c>
      <c r="C92">
        <v>9500</v>
      </c>
      <c r="D92" s="60">
        <v>3.790754E-08</v>
      </c>
    </row>
    <row r="93" spans="1:4" ht="12.75">
      <c r="A93">
        <f t="shared" si="2"/>
        <v>141524</v>
      </c>
      <c r="B93">
        <f t="shared" si="3"/>
        <v>95240</v>
      </c>
      <c r="C93">
        <v>9524</v>
      </c>
      <c r="D93" s="60">
        <v>4.14854E-08</v>
      </c>
    </row>
    <row r="94" spans="1:4" ht="12.75">
      <c r="A94">
        <f t="shared" si="2"/>
        <v>141572</v>
      </c>
      <c r="B94">
        <f t="shared" si="3"/>
        <v>95720</v>
      </c>
      <c r="C94">
        <v>9572</v>
      </c>
      <c r="D94" s="60">
        <v>4.820588E-08</v>
      </c>
    </row>
    <row r="95" spans="1:4" ht="12.75">
      <c r="A95">
        <f t="shared" si="2"/>
        <v>141668</v>
      </c>
      <c r="B95">
        <f t="shared" si="3"/>
        <v>96680</v>
      </c>
      <c r="C95">
        <v>9668</v>
      </c>
      <c r="D95" s="60">
        <v>5.990596E-08</v>
      </c>
    </row>
    <row r="96" spans="1:4" ht="12.75">
      <c r="A96">
        <f t="shared" si="2"/>
        <v>141860</v>
      </c>
      <c r="B96">
        <f t="shared" si="3"/>
        <v>98600</v>
      </c>
      <c r="C96">
        <v>9860</v>
      </c>
      <c r="D96" s="60">
        <v>7.634251E-08</v>
      </c>
    </row>
    <row r="97" spans="1:4" ht="12.75">
      <c r="A97">
        <f t="shared" si="2"/>
        <v>142100</v>
      </c>
      <c r="B97">
        <f t="shared" si="3"/>
        <v>101000</v>
      </c>
      <c r="C97">
        <v>10100</v>
      </c>
      <c r="D97" s="60">
        <v>8.383147E-08</v>
      </c>
    </row>
    <row r="98" spans="1:4" ht="12.75">
      <c r="A98">
        <f t="shared" si="2"/>
        <v>142340</v>
      </c>
      <c r="B98">
        <f t="shared" si="3"/>
        <v>103400</v>
      </c>
      <c r="C98">
        <v>10340</v>
      </c>
      <c r="D98" s="60">
        <v>7.681292E-08</v>
      </c>
    </row>
    <row r="99" spans="1:4" ht="12.75">
      <c r="A99">
        <f t="shared" si="2"/>
        <v>142532</v>
      </c>
      <c r="B99">
        <f t="shared" si="3"/>
        <v>105320</v>
      </c>
      <c r="C99">
        <v>10532</v>
      </c>
      <c r="D99" s="60">
        <v>6.075269E-08</v>
      </c>
    </row>
    <row r="100" spans="1:4" ht="12.75">
      <c r="A100">
        <f t="shared" si="2"/>
        <v>142628</v>
      </c>
      <c r="B100">
        <f t="shared" si="3"/>
        <v>106280</v>
      </c>
      <c r="C100">
        <v>10628</v>
      </c>
      <c r="D100" s="60">
        <v>4.924078E-08</v>
      </c>
    </row>
    <row r="101" spans="1:4" ht="12.75">
      <c r="A101">
        <f t="shared" si="2"/>
        <v>142676</v>
      </c>
      <c r="B101">
        <f t="shared" si="3"/>
        <v>106760</v>
      </c>
      <c r="C101">
        <v>10676</v>
      </c>
      <c r="D101" s="60">
        <v>4.261437E-08</v>
      </c>
    </row>
    <row r="102" spans="1:4" ht="12.75">
      <c r="A102">
        <f t="shared" si="2"/>
        <v>142700</v>
      </c>
      <c r="B102">
        <f t="shared" si="3"/>
        <v>107000</v>
      </c>
      <c r="C102">
        <v>10700</v>
      </c>
      <c r="D102" s="60">
        <v>3.908356E-08</v>
      </c>
    </row>
    <row r="103" spans="1:4" ht="12.75">
      <c r="A103">
        <f t="shared" si="2"/>
        <v>142724</v>
      </c>
      <c r="B103">
        <f t="shared" si="3"/>
        <v>107240</v>
      </c>
      <c r="C103">
        <v>10724</v>
      </c>
      <c r="D103" s="60">
        <v>4.310552E-08</v>
      </c>
    </row>
    <row r="104" spans="1:4" ht="12.75">
      <c r="A104">
        <f t="shared" si="2"/>
        <v>142772</v>
      </c>
      <c r="B104">
        <f t="shared" si="3"/>
        <v>107720</v>
      </c>
      <c r="C104">
        <v>10772</v>
      </c>
      <c r="D104" s="60">
        <v>5.069171E-08</v>
      </c>
    </row>
    <row r="105" spans="1:4" ht="12.75">
      <c r="A105">
        <f t="shared" si="2"/>
        <v>142868</v>
      </c>
      <c r="B105">
        <f t="shared" si="3"/>
        <v>108680</v>
      </c>
      <c r="C105">
        <v>10868</v>
      </c>
      <c r="D105" s="60">
        <v>6.403315E-08</v>
      </c>
    </row>
    <row r="106" spans="1:4" ht="12.75">
      <c r="A106">
        <f t="shared" si="2"/>
        <v>143060</v>
      </c>
      <c r="B106">
        <f t="shared" si="3"/>
        <v>110600</v>
      </c>
      <c r="C106">
        <v>11060</v>
      </c>
      <c r="D106" s="60">
        <v>8.339227E-08</v>
      </c>
    </row>
    <row r="107" spans="1:4" ht="12.75">
      <c r="A107">
        <f t="shared" si="2"/>
        <v>143300</v>
      </c>
      <c r="B107">
        <f t="shared" si="3"/>
        <v>113000</v>
      </c>
      <c r="C107">
        <v>11300</v>
      </c>
      <c r="D107" s="60">
        <v>9.385909E-08</v>
      </c>
    </row>
    <row r="108" spans="1:4" ht="12.75">
      <c r="A108">
        <f t="shared" si="2"/>
        <v>143540</v>
      </c>
      <c r="B108">
        <f t="shared" si="3"/>
        <v>115400</v>
      </c>
      <c r="C108">
        <v>11540</v>
      </c>
      <c r="D108" s="60">
        <v>8.906805E-08</v>
      </c>
    </row>
    <row r="109" spans="1:4" ht="12.75">
      <c r="A109">
        <f t="shared" si="2"/>
        <v>143732</v>
      </c>
      <c r="B109">
        <f t="shared" si="3"/>
        <v>117320</v>
      </c>
      <c r="C109">
        <v>11732</v>
      </c>
      <c r="D109" s="60">
        <v>7.424957E-08</v>
      </c>
    </row>
    <row r="110" spans="1:4" ht="12.75">
      <c r="A110">
        <f t="shared" si="2"/>
        <v>143828</v>
      </c>
      <c r="B110">
        <f t="shared" si="3"/>
        <v>118280</v>
      </c>
      <c r="C110">
        <v>11828</v>
      </c>
      <c r="D110" s="60">
        <v>6.317845E-08</v>
      </c>
    </row>
    <row r="111" spans="1:4" ht="12.75">
      <c r="A111">
        <f t="shared" si="2"/>
        <v>143876</v>
      </c>
      <c r="B111">
        <f t="shared" si="3"/>
        <v>118760</v>
      </c>
      <c r="C111">
        <v>11876</v>
      </c>
      <c r="D111" s="60">
        <v>5.672741E-08</v>
      </c>
    </row>
    <row r="112" spans="1:4" ht="12.75">
      <c r="A112">
        <f t="shared" si="2"/>
        <v>143900</v>
      </c>
      <c r="B112">
        <f t="shared" si="3"/>
        <v>119000</v>
      </c>
      <c r="C112">
        <v>11900</v>
      </c>
      <c r="D112" s="60">
        <v>5.327303E-08</v>
      </c>
    </row>
    <row r="113" spans="1:4" ht="12.75">
      <c r="A113">
        <f t="shared" si="2"/>
        <v>143924</v>
      </c>
      <c r="B113">
        <f t="shared" si="3"/>
        <v>119240</v>
      </c>
      <c r="C113">
        <v>11924</v>
      </c>
      <c r="D113" s="60">
        <v>5.419834E-08</v>
      </c>
    </row>
    <row r="114" spans="1:4" ht="12.75">
      <c r="A114">
        <f t="shared" si="2"/>
        <v>143972</v>
      </c>
      <c r="B114">
        <f t="shared" si="3"/>
        <v>119720</v>
      </c>
      <c r="C114">
        <v>11972</v>
      </c>
      <c r="D114" s="60">
        <v>5.598968E-08</v>
      </c>
    </row>
    <row r="115" spans="1:4" ht="12.75">
      <c r="A115">
        <f t="shared" si="2"/>
        <v>144068</v>
      </c>
      <c r="B115">
        <f t="shared" si="3"/>
        <v>120680</v>
      </c>
      <c r="C115">
        <v>12068</v>
      </c>
      <c r="D115" s="60">
        <v>5.933523E-08</v>
      </c>
    </row>
    <row r="116" spans="1:4" ht="12.75">
      <c r="A116">
        <f t="shared" si="2"/>
        <v>144260</v>
      </c>
      <c r="B116">
        <f t="shared" si="3"/>
        <v>122600</v>
      </c>
      <c r="C116">
        <v>12260</v>
      </c>
      <c r="D116" s="60">
        <v>6.507786E-08</v>
      </c>
    </row>
    <row r="117" spans="1:4" ht="12.75">
      <c r="A117">
        <f t="shared" si="2"/>
        <v>144500</v>
      </c>
      <c r="B117">
        <f t="shared" si="3"/>
        <v>125000</v>
      </c>
      <c r="C117">
        <v>12500</v>
      </c>
      <c r="D117" s="60">
        <v>7.047772E-08</v>
      </c>
    </row>
    <row r="118" spans="1:4" ht="12.75">
      <c r="A118">
        <f t="shared" si="2"/>
        <v>144740</v>
      </c>
      <c r="B118">
        <f t="shared" si="3"/>
        <v>127400</v>
      </c>
      <c r="C118">
        <v>12740</v>
      </c>
      <c r="D118" s="60">
        <v>7.390156E-08</v>
      </c>
    </row>
    <row r="119" spans="1:4" ht="12.75">
      <c r="A119">
        <f t="shared" si="2"/>
        <v>144932</v>
      </c>
      <c r="B119">
        <f t="shared" si="3"/>
        <v>129320</v>
      </c>
      <c r="C119">
        <v>12932</v>
      </c>
      <c r="D119" s="60">
        <v>7.521789E-08</v>
      </c>
    </row>
    <row r="120" spans="1:4" ht="12.75">
      <c r="A120">
        <f t="shared" si="2"/>
        <v>145028</v>
      </c>
      <c r="B120">
        <f t="shared" si="3"/>
        <v>130280</v>
      </c>
      <c r="C120">
        <v>13028</v>
      </c>
      <c r="D120" s="60">
        <v>7.540181E-08</v>
      </c>
    </row>
    <row r="121" spans="1:4" ht="12.75">
      <c r="A121">
        <f t="shared" si="2"/>
        <v>145076</v>
      </c>
      <c r="B121">
        <f t="shared" si="3"/>
        <v>130760</v>
      </c>
      <c r="C121">
        <v>13076</v>
      </c>
      <c r="D121" s="60">
        <v>7.537522E-08</v>
      </c>
    </row>
    <row r="122" spans="1:4" ht="12.75">
      <c r="A122">
        <f t="shared" si="2"/>
        <v>145100</v>
      </c>
      <c r="B122">
        <f t="shared" si="3"/>
        <v>131000</v>
      </c>
      <c r="C122">
        <v>13100</v>
      </c>
      <c r="D122" s="60">
        <v>7.533227E-08</v>
      </c>
    </row>
    <row r="123" spans="1:4" ht="12.75">
      <c r="A123">
        <f t="shared" si="2"/>
        <v>145142</v>
      </c>
      <c r="B123">
        <f t="shared" si="3"/>
        <v>131420</v>
      </c>
      <c r="C123">
        <v>13142</v>
      </c>
      <c r="D123" s="60">
        <v>7.5795E-08</v>
      </c>
    </row>
    <row r="124" spans="1:4" ht="12.75">
      <c r="A124">
        <f t="shared" si="2"/>
        <v>145226</v>
      </c>
      <c r="B124">
        <f t="shared" si="3"/>
        <v>132260</v>
      </c>
      <c r="C124">
        <v>13226</v>
      </c>
      <c r="D124" s="60">
        <v>7.66804E-08</v>
      </c>
    </row>
    <row r="125" spans="1:4" ht="12.75">
      <c r="A125">
        <f t="shared" si="2"/>
        <v>145394</v>
      </c>
      <c r="B125">
        <f t="shared" si="3"/>
        <v>133940</v>
      </c>
      <c r="C125">
        <v>13394</v>
      </c>
      <c r="D125" s="60">
        <v>7.8291E-08</v>
      </c>
    </row>
    <row r="126" spans="1:4" ht="12.75">
      <c r="A126">
        <f t="shared" si="2"/>
        <v>145730</v>
      </c>
      <c r="B126">
        <f t="shared" si="3"/>
        <v>137300</v>
      </c>
      <c r="C126">
        <v>13730</v>
      </c>
      <c r="D126" s="60">
        <v>8.087134E-08</v>
      </c>
    </row>
    <row r="127" spans="1:4" ht="12.75">
      <c r="A127">
        <f t="shared" si="2"/>
        <v>146150</v>
      </c>
      <c r="B127">
        <f t="shared" si="3"/>
        <v>141500</v>
      </c>
      <c r="C127">
        <v>14150</v>
      </c>
      <c r="D127" s="60">
        <v>8.289518E-08</v>
      </c>
    </row>
    <row r="128" spans="1:4" ht="12.75">
      <c r="A128">
        <f t="shared" si="2"/>
        <v>146570</v>
      </c>
      <c r="B128">
        <f t="shared" si="3"/>
        <v>145700</v>
      </c>
      <c r="C128">
        <v>14570</v>
      </c>
      <c r="D128" s="60">
        <v>8.358394E-08</v>
      </c>
    </row>
    <row r="129" spans="1:4" ht="12.75">
      <c r="A129">
        <f t="shared" si="2"/>
        <v>146906</v>
      </c>
      <c r="B129">
        <f t="shared" si="3"/>
        <v>149060</v>
      </c>
      <c r="C129">
        <v>14906</v>
      </c>
      <c r="D129" s="60">
        <v>8.317369E-08</v>
      </c>
    </row>
    <row r="130" spans="1:4" ht="12.75">
      <c r="A130">
        <f t="shared" si="2"/>
        <v>147074</v>
      </c>
      <c r="B130">
        <f t="shared" si="3"/>
        <v>150740</v>
      </c>
      <c r="C130">
        <v>15074</v>
      </c>
      <c r="D130" s="60">
        <v>8.264814E-08</v>
      </c>
    </row>
    <row r="131" spans="1:4" ht="12.75">
      <c r="A131">
        <f aca="true" t="shared" si="4" ref="A131:A194">C131+132000</f>
        <v>147158</v>
      </c>
      <c r="B131">
        <f aca="true" t="shared" si="5" ref="B131:B194">C131*10</f>
        <v>151580</v>
      </c>
      <c r="C131">
        <v>15158</v>
      </c>
      <c r="D131" s="60">
        <v>8.230526E-08</v>
      </c>
    </row>
    <row r="132" spans="1:4" ht="12.75">
      <c r="A132">
        <f t="shared" si="4"/>
        <v>147200</v>
      </c>
      <c r="B132">
        <f t="shared" si="5"/>
        <v>152000</v>
      </c>
      <c r="C132">
        <v>15200</v>
      </c>
      <c r="D132" s="60">
        <v>8.211379E-08</v>
      </c>
    </row>
    <row r="133" spans="1:4" ht="12.75">
      <c r="A133">
        <f t="shared" si="4"/>
        <v>147232</v>
      </c>
      <c r="B133">
        <f t="shared" si="5"/>
        <v>152320</v>
      </c>
      <c r="C133">
        <v>15232</v>
      </c>
      <c r="D133" s="60">
        <v>8.251786E-08</v>
      </c>
    </row>
    <row r="134" spans="1:4" ht="12.75">
      <c r="A134">
        <f t="shared" si="4"/>
        <v>147296</v>
      </c>
      <c r="B134">
        <f t="shared" si="5"/>
        <v>152960</v>
      </c>
      <c r="C134">
        <v>15296</v>
      </c>
      <c r="D134" s="60">
        <v>8.328793E-08</v>
      </c>
    </row>
    <row r="135" spans="1:4" ht="12.75">
      <c r="A135">
        <f t="shared" si="4"/>
        <v>147424</v>
      </c>
      <c r="B135">
        <f t="shared" si="5"/>
        <v>154240</v>
      </c>
      <c r="C135">
        <v>15424</v>
      </c>
      <c r="D135" s="60">
        <v>8.467589E-08</v>
      </c>
    </row>
    <row r="136" spans="1:4" ht="12.75">
      <c r="A136">
        <f t="shared" si="4"/>
        <v>147680</v>
      </c>
      <c r="B136">
        <f t="shared" si="5"/>
        <v>156800</v>
      </c>
      <c r="C136">
        <v>15680</v>
      </c>
      <c r="D136" s="60">
        <v>8.684307E-08</v>
      </c>
    </row>
    <row r="137" spans="1:4" ht="12.75">
      <c r="A137">
        <f t="shared" si="4"/>
        <v>148000</v>
      </c>
      <c r="B137">
        <f t="shared" si="5"/>
        <v>160000</v>
      </c>
      <c r="C137">
        <v>16000</v>
      </c>
      <c r="D137" s="60">
        <v>8.841065E-08</v>
      </c>
    </row>
    <row r="138" spans="1:4" ht="12.75">
      <c r="A138">
        <f t="shared" si="4"/>
        <v>148320</v>
      </c>
      <c r="B138">
        <f t="shared" si="5"/>
        <v>163200</v>
      </c>
      <c r="C138">
        <v>16320</v>
      </c>
      <c r="D138" s="60">
        <v>8.871003E-08</v>
      </c>
    </row>
    <row r="139" spans="1:4" ht="12.75">
      <c r="A139">
        <f t="shared" si="4"/>
        <v>148576</v>
      </c>
      <c r="B139">
        <f t="shared" si="5"/>
        <v>165760</v>
      </c>
      <c r="C139">
        <v>16576</v>
      </c>
      <c r="D139" s="60">
        <v>8.803642E-08</v>
      </c>
    </row>
    <row r="140" spans="1:4" ht="12.75">
      <c r="A140">
        <f t="shared" si="4"/>
        <v>148704</v>
      </c>
      <c r="B140">
        <f t="shared" si="5"/>
        <v>167040</v>
      </c>
      <c r="C140">
        <v>16704</v>
      </c>
      <c r="D140" s="60">
        <v>8.739524E-08</v>
      </c>
    </row>
    <row r="141" spans="1:4" ht="12.75">
      <c r="A141">
        <f t="shared" si="4"/>
        <v>148768</v>
      </c>
      <c r="B141">
        <f t="shared" si="5"/>
        <v>167680</v>
      </c>
      <c r="C141">
        <v>16768</v>
      </c>
      <c r="D141" s="60">
        <v>8.699855E-08</v>
      </c>
    </row>
    <row r="142" spans="1:4" ht="12.75">
      <c r="A142">
        <f t="shared" si="4"/>
        <v>148800</v>
      </c>
      <c r="B142">
        <f t="shared" si="5"/>
        <v>168000</v>
      </c>
      <c r="C142">
        <v>16800</v>
      </c>
      <c r="D142" s="60">
        <v>8.678119E-08</v>
      </c>
    </row>
    <row r="143" spans="1:4" ht="12.75">
      <c r="A143">
        <f t="shared" si="4"/>
        <v>148834</v>
      </c>
      <c r="B143">
        <f t="shared" si="5"/>
        <v>168340</v>
      </c>
      <c r="C143">
        <v>16834</v>
      </c>
      <c r="D143" s="60">
        <v>8.723588E-08</v>
      </c>
    </row>
    <row r="144" spans="1:4" ht="12.75">
      <c r="A144">
        <f t="shared" si="4"/>
        <v>148902</v>
      </c>
      <c r="B144">
        <f t="shared" si="5"/>
        <v>169020</v>
      </c>
      <c r="C144">
        <v>16902</v>
      </c>
      <c r="D144" s="60">
        <v>8.810566E-08</v>
      </c>
    </row>
    <row r="145" spans="1:4" ht="12.75">
      <c r="A145">
        <f t="shared" si="4"/>
        <v>149038</v>
      </c>
      <c r="B145">
        <f t="shared" si="5"/>
        <v>170380</v>
      </c>
      <c r="C145">
        <v>17038</v>
      </c>
      <c r="D145" s="60">
        <v>8.968692E-08</v>
      </c>
    </row>
    <row r="146" spans="1:4" ht="12.75">
      <c r="A146">
        <f t="shared" si="4"/>
        <v>149310</v>
      </c>
      <c r="B146">
        <f t="shared" si="5"/>
        <v>173100</v>
      </c>
      <c r="C146">
        <v>17310</v>
      </c>
      <c r="D146" s="60">
        <v>9.221612E-08</v>
      </c>
    </row>
    <row r="147" spans="1:4" ht="12.75">
      <c r="A147">
        <f t="shared" si="4"/>
        <v>149650</v>
      </c>
      <c r="B147">
        <f t="shared" si="5"/>
        <v>176500</v>
      </c>
      <c r="C147">
        <v>17650</v>
      </c>
      <c r="D147" s="60">
        <v>9.419016E-08</v>
      </c>
    </row>
    <row r="148" spans="1:4" ht="12.75">
      <c r="A148">
        <f t="shared" si="4"/>
        <v>149990</v>
      </c>
      <c r="B148">
        <f t="shared" si="5"/>
        <v>179900</v>
      </c>
      <c r="C148">
        <v>17990</v>
      </c>
      <c r="D148" s="60">
        <v>9.484479E-08</v>
      </c>
    </row>
    <row r="149" spans="1:4" ht="12.75">
      <c r="A149">
        <f t="shared" si="4"/>
        <v>150262</v>
      </c>
      <c r="B149">
        <f t="shared" si="5"/>
        <v>182620</v>
      </c>
      <c r="C149">
        <v>18262</v>
      </c>
      <c r="D149" s="60">
        <v>9.441853E-08</v>
      </c>
    </row>
    <row r="150" spans="1:4" ht="12.75">
      <c r="A150">
        <f t="shared" si="4"/>
        <v>150398</v>
      </c>
      <c r="B150">
        <f t="shared" si="5"/>
        <v>183980</v>
      </c>
      <c r="C150">
        <v>18398</v>
      </c>
      <c r="D150" s="60">
        <v>9.388875E-08</v>
      </c>
    </row>
    <row r="151" spans="1:4" ht="12.75">
      <c r="A151">
        <f t="shared" si="4"/>
        <v>150466</v>
      </c>
      <c r="B151">
        <f t="shared" si="5"/>
        <v>184660</v>
      </c>
      <c r="C151">
        <v>18466</v>
      </c>
      <c r="D151" s="60">
        <v>9.35447E-08</v>
      </c>
    </row>
    <row r="152" spans="1:4" ht="12.75">
      <c r="A152">
        <f t="shared" si="4"/>
        <v>150500</v>
      </c>
      <c r="B152">
        <f t="shared" si="5"/>
        <v>185000</v>
      </c>
      <c r="C152">
        <v>18500</v>
      </c>
      <c r="D152" s="60">
        <v>9.335287E-08</v>
      </c>
    </row>
    <row r="153" spans="1:4" ht="12.75">
      <c r="A153">
        <f t="shared" si="4"/>
        <v>150534</v>
      </c>
      <c r="B153">
        <f t="shared" si="5"/>
        <v>185340</v>
      </c>
      <c r="C153">
        <v>18534</v>
      </c>
      <c r="D153" s="60">
        <v>9.400301E-08</v>
      </c>
    </row>
    <row r="154" spans="1:4" ht="12.75">
      <c r="A154">
        <f t="shared" si="4"/>
        <v>150602</v>
      </c>
      <c r="B154">
        <f t="shared" si="5"/>
        <v>186020</v>
      </c>
      <c r="C154">
        <v>18602</v>
      </c>
      <c r="D154" s="60">
        <v>9.525444E-08</v>
      </c>
    </row>
    <row r="155" spans="1:4" ht="12.75">
      <c r="A155">
        <f t="shared" si="4"/>
        <v>150738</v>
      </c>
      <c r="B155">
        <f t="shared" si="5"/>
        <v>187380</v>
      </c>
      <c r="C155">
        <v>18738</v>
      </c>
      <c r="D155" s="60">
        <v>9.756189E-08</v>
      </c>
    </row>
    <row r="156" spans="1:4" ht="12.75">
      <c r="A156">
        <f t="shared" si="4"/>
        <v>151010</v>
      </c>
      <c r="B156">
        <f t="shared" si="5"/>
        <v>190100</v>
      </c>
      <c r="C156">
        <v>19010</v>
      </c>
      <c r="D156" s="60">
        <v>1.013953E-07</v>
      </c>
    </row>
    <row r="157" spans="1:4" ht="12.75">
      <c r="A157">
        <f t="shared" si="4"/>
        <v>151350</v>
      </c>
      <c r="B157">
        <f t="shared" si="5"/>
        <v>193500</v>
      </c>
      <c r="C157">
        <v>19350</v>
      </c>
      <c r="D157" s="60">
        <v>1.047217E-07</v>
      </c>
    </row>
    <row r="158" spans="1:4" ht="12.75">
      <c r="A158">
        <f t="shared" si="4"/>
        <v>151690</v>
      </c>
      <c r="B158">
        <f t="shared" si="5"/>
        <v>196900</v>
      </c>
      <c r="C158">
        <v>19690</v>
      </c>
      <c r="D158" s="60">
        <v>1.064198E-07</v>
      </c>
    </row>
    <row r="159" spans="1:4" ht="12.75">
      <c r="A159">
        <f t="shared" si="4"/>
        <v>151962</v>
      </c>
      <c r="B159">
        <f t="shared" si="5"/>
        <v>199620</v>
      </c>
      <c r="C159">
        <v>19962</v>
      </c>
      <c r="D159" s="60">
        <v>1.066061E-07</v>
      </c>
    </row>
    <row r="160" spans="1:4" ht="12.75">
      <c r="A160">
        <f t="shared" si="4"/>
        <v>152098</v>
      </c>
      <c r="B160">
        <f t="shared" si="5"/>
        <v>200980</v>
      </c>
      <c r="C160">
        <v>20098</v>
      </c>
      <c r="D160" s="60">
        <v>1.063084E-07</v>
      </c>
    </row>
    <row r="161" spans="1:4" ht="12.75">
      <c r="A161">
        <f t="shared" si="4"/>
        <v>152166</v>
      </c>
      <c r="B161">
        <f t="shared" si="5"/>
        <v>201660</v>
      </c>
      <c r="C161">
        <v>20166</v>
      </c>
      <c r="D161" s="60">
        <v>1.060619E-07</v>
      </c>
    </row>
    <row r="162" spans="1:4" ht="12.75">
      <c r="A162">
        <f t="shared" si="4"/>
        <v>152200</v>
      </c>
      <c r="B162">
        <f t="shared" si="5"/>
        <v>202000</v>
      </c>
      <c r="C162">
        <v>20200</v>
      </c>
      <c r="D162" s="60">
        <v>1.059142E-07</v>
      </c>
    </row>
    <row r="163" spans="1:4" ht="12.75">
      <c r="A163">
        <f t="shared" si="4"/>
        <v>152240</v>
      </c>
      <c r="B163">
        <f t="shared" si="5"/>
        <v>202400</v>
      </c>
      <c r="C163">
        <v>20240</v>
      </c>
      <c r="D163" s="60">
        <v>1.067586E-07</v>
      </c>
    </row>
    <row r="164" spans="1:4" ht="12.75">
      <c r="A164">
        <f t="shared" si="4"/>
        <v>152320</v>
      </c>
      <c r="B164">
        <f t="shared" si="5"/>
        <v>203200</v>
      </c>
      <c r="C164">
        <v>20320</v>
      </c>
      <c r="D164" s="60">
        <v>1.083911E-07</v>
      </c>
    </row>
    <row r="165" spans="1:4" ht="12.75">
      <c r="A165">
        <f t="shared" si="4"/>
        <v>152480</v>
      </c>
      <c r="B165">
        <f t="shared" si="5"/>
        <v>204800</v>
      </c>
      <c r="C165">
        <v>20480</v>
      </c>
      <c r="D165" s="60">
        <v>1.1143E-07</v>
      </c>
    </row>
    <row r="166" spans="1:4" ht="12.75">
      <c r="A166">
        <f t="shared" si="4"/>
        <v>152800</v>
      </c>
      <c r="B166">
        <f t="shared" si="5"/>
        <v>208000</v>
      </c>
      <c r="C166">
        <v>20800</v>
      </c>
      <c r="D166" s="60">
        <v>1.166042E-07</v>
      </c>
    </row>
    <row r="167" spans="1:4" ht="12.75">
      <c r="A167">
        <f t="shared" si="4"/>
        <v>153200</v>
      </c>
      <c r="B167">
        <f t="shared" si="5"/>
        <v>212000</v>
      </c>
      <c r="C167">
        <v>21200</v>
      </c>
      <c r="D167" s="60">
        <v>1.213777E-07</v>
      </c>
    </row>
    <row r="168" spans="1:4" ht="12.75">
      <c r="A168">
        <f t="shared" si="4"/>
        <v>153600</v>
      </c>
      <c r="B168">
        <f t="shared" si="5"/>
        <v>216000</v>
      </c>
      <c r="C168">
        <v>21600</v>
      </c>
      <c r="D168" s="60">
        <v>1.242687E-07</v>
      </c>
    </row>
    <row r="169" spans="1:4" ht="12.75">
      <c r="A169">
        <f t="shared" si="4"/>
        <v>153920</v>
      </c>
      <c r="B169">
        <f t="shared" si="5"/>
        <v>219200</v>
      </c>
      <c r="C169">
        <v>21920</v>
      </c>
      <c r="D169" s="60">
        <v>1.252261E-07</v>
      </c>
    </row>
    <row r="170" spans="1:4" ht="12.75">
      <c r="A170">
        <f t="shared" si="4"/>
        <v>154080</v>
      </c>
      <c r="B170">
        <f t="shared" si="5"/>
        <v>220800</v>
      </c>
      <c r="C170">
        <v>22080</v>
      </c>
      <c r="D170" s="60">
        <v>1.25253E-07</v>
      </c>
    </row>
    <row r="171" spans="1:4" ht="12.75">
      <c r="A171">
        <f t="shared" si="4"/>
        <v>154160</v>
      </c>
      <c r="B171">
        <f t="shared" si="5"/>
        <v>221600</v>
      </c>
      <c r="C171">
        <v>22160</v>
      </c>
      <c r="D171" s="60">
        <v>1.251535E-07</v>
      </c>
    </row>
    <row r="172" spans="1:4" ht="12.75">
      <c r="A172">
        <f t="shared" si="4"/>
        <v>154200</v>
      </c>
      <c r="B172">
        <f t="shared" si="5"/>
        <v>222000</v>
      </c>
      <c r="C172">
        <v>22200</v>
      </c>
      <c r="D172" s="60">
        <v>1.250755E-07</v>
      </c>
    </row>
    <row r="173" spans="1:4" ht="12.75">
      <c r="A173">
        <f t="shared" si="4"/>
        <v>154240</v>
      </c>
      <c r="B173">
        <f t="shared" si="5"/>
        <v>222400</v>
      </c>
      <c r="C173">
        <v>22240</v>
      </c>
      <c r="D173" s="60">
        <v>1.263787E-07</v>
      </c>
    </row>
    <row r="174" spans="1:4" ht="12.75">
      <c r="A174">
        <f t="shared" si="4"/>
        <v>154320</v>
      </c>
      <c r="B174">
        <f t="shared" si="5"/>
        <v>223200</v>
      </c>
      <c r="C174">
        <v>22320</v>
      </c>
      <c r="D174" s="60">
        <v>1.289176E-07</v>
      </c>
    </row>
    <row r="175" spans="1:4" ht="12.75">
      <c r="A175">
        <f t="shared" si="4"/>
        <v>154480</v>
      </c>
      <c r="B175">
        <f t="shared" si="5"/>
        <v>224800</v>
      </c>
      <c r="C175">
        <v>22480</v>
      </c>
      <c r="D175" s="60">
        <v>1.33726E-07</v>
      </c>
    </row>
    <row r="176" spans="1:4" ht="12.75">
      <c r="A176">
        <f t="shared" si="4"/>
        <v>154800</v>
      </c>
      <c r="B176">
        <f t="shared" si="5"/>
        <v>228000</v>
      </c>
      <c r="C176">
        <v>22800</v>
      </c>
      <c r="D176" s="60">
        <v>1.422648E-07</v>
      </c>
    </row>
    <row r="177" spans="1:4" ht="12.75">
      <c r="A177">
        <f t="shared" si="4"/>
        <v>155200</v>
      </c>
      <c r="B177">
        <f t="shared" si="5"/>
        <v>232000</v>
      </c>
      <c r="C177">
        <v>23200</v>
      </c>
      <c r="D177" s="60">
        <v>1.509171E-07</v>
      </c>
    </row>
    <row r="178" spans="1:4" ht="12.75">
      <c r="A178">
        <f t="shared" si="4"/>
        <v>155600</v>
      </c>
      <c r="B178">
        <f t="shared" si="5"/>
        <v>236000</v>
      </c>
      <c r="C178">
        <v>23600</v>
      </c>
      <c r="D178" s="60">
        <v>1.573236E-07</v>
      </c>
    </row>
    <row r="179" spans="1:4" ht="12.75">
      <c r="A179">
        <f t="shared" si="4"/>
        <v>155920</v>
      </c>
      <c r="B179">
        <f t="shared" si="5"/>
        <v>239200</v>
      </c>
      <c r="C179">
        <v>23920</v>
      </c>
      <c r="D179" s="60">
        <v>1.608319E-07</v>
      </c>
    </row>
    <row r="180" spans="1:4" ht="12.75">
      <c r="A180">
        <f t="shared" si="4"/>
        <v>156080</v>
      </c>
      <c r="B180">
        <f t="shared" si="5"/>
        <v>240800</v>
      </c>
      <c r="C180">
        <v>24080</v>
      </c>
      <c r="D180" s="60">
        <v>1.62047E-07</v>
      </c>
    </row>
    <row r="181" spans="1:4" ht="12.75">
      <c r="A181">
        <f t="shared" si="4"/>
        <v>156160</v>
      </c>
      <c r="B181">
        <f t="shared" si="5"/>
        <v>241600</v>
      </c>
      <c r="C181">
        <v>24160</v>
      </c>
      <c r="D181" s="60">
        <v>1.625198E-07</v>
      </c>
    </row>
    <row r="182" spans="1:4" ht="12.75">
      <c r="A182">
        <f t="shared" si="4"/>
        <v>156200</v>
      </c>
      <c r="B182">
        <f t="shared" si="5"/>
        <v>242000</v>
      </c>
      <c r="C182">
        <v>24200</v>
      </c>
      <c r="D182" s="60">
        <v>1.627225E-07</v>
      </c>
    </row>
    <row r="183" spans="1:4" ht="12.75">
      <c r="A183">
        <f t="shared" si="4"/>
        <v>156240</v>
      </c>
      <c r="B183">
        <f t="shared" si="5"/>
        <v>242400</v>
      </c>
      <c r="C183">
        <v>24240</v>
      </c>
      <c r="D183" s="60">
        <v>1.637159E-07</v>
      </c>
    </row>
    <row r="184" spans="1:4" ht="12.75">
      <c r="A184">
        <f t="shared" si="4"/>
        <v>156320</v>
      </c>
      <c r="B184">
        <f t="shared" si="5"/>
        <v>243200</v>
      </c>
      <c r="C184">
        <v>24320</v>
      </c>
      <c r="D184" s="60">
        <v>1.656607E-07</v>
      </c>
    </row>
    <row r="185" spans="1:4" ht="12.75">
      <c r="A185">
        <f t="shared" si="4"/>
        <v>156480</v>
      </c>
      <c r="B185">
        <f t="shared" si="5"/>
        <v>244800</v>
      </c>
      <c r="C185">
        <v>24480</v>
      </c>
      <c r="D185" s="60">
        <v>1.693831E-07</v>
      </c>
    </row>
    <row r="186" spans="1:4" ht="12.75">
      <c r="A186">
        <f t="shared" si="4"/>
        <v>156800</v>
      </c>
      <c r="B186">
        <f t="shared" si="5"/>
        <v>248000</v>
      </c>
      <c r="C186">
        <v>24800</v>
      </c>
      <c r="D186" s="60">
        <v>1.761585E-07</v>
      </c>
    </row>
    <row r="187" spans="1:4" ht="12.75">
      <c r="A187">
        <f t="shared" si="4"/>
        <v>157200</v>
      </c>
      <c r="B187">
        <f t="shared" si="5"/>
        <v>252000</v>
      </c>
      <c r="C187">
        <v>25200</v>
      </c>
      <c r="D187" s="60">
        <v>1.833728E-07</v>
      </c>
    </row>
    <row r="188" spans="1:4" ht="12.75">
      <c r="A188">
        <f t="shared" si="4"/>
        <v>157600</v>
      </c>
      <c r="B188">
        <f t="shared" si="5"/>
        <v>256000</v>
      </c>
      <c r="C188">
        <v>25600</v>
      </c>
      <c r="D188" s="60">
        <v>1.891927E-07</v>
      </c>
    </row>
    <row r="189" spans="1:4" ht="12.75">
      <c r="A189">
        <f t="shared" si="4"/>
        <v>157920</v>
      </c>
      <c r="B189">
        <f t="shared" si="5"/>
        <v>259200</v>
      </c>
      <c r="C189">
        <v>25920</v>
      </c>
      <c r="D189" s="60">
        <v>1.928447E-07</v>
      </c>
    </row>
    <row r="190" spans="1:4" ht="12.75">
      <c r="A190">
        <f t="shared" si="4"/>
        <v>158080</v>
      </c>
      <c r="B190">
        <f t="shared" si="5"/>
        <v>260800</v>
      </c>
      <c r="C190">
        <v>26080</v>
      </c>
      <c r="D190" s="60">
        <v>1.94336E-07</v>
      </c>
    </row>
    <row r="191" spans="1:4" ht="12.75">
      <c r="A191">
        <f t="shared" si="4"/>
        <v>158160</v>
      </c>
      <c r="B191">
        <f t="shared" si="5"/>
        <v>261600</v>
      </c>
      <c r="C191">
        <v>26160</v>
      </c>
      <c r="D191" s="60">
        <v>1.949981E-07</v>
      </c>
    </row>
    <row r="192" spans="1:4" ht="12.75">
      <c r="A192">
        <f t="shared" si="4"/>
        <v>158200</v>
      </c>
      <c r="B192">
        <f t="shared" si="5"/>
        <v>262000</v>
      </c>
      <c r="C192">
        <v>26200</v>
      </c>
      <c r="D192" s="60">
        <v>1.953081E-07</v>
      </c>
    </row>
    <row r="193" spans="1:4" ht="12.75">
      <c r="A193">
        <f t="shared" si="4"/>
        <v>158240</v>
      </c>
      <c r="B193">
        <f t="shared" si="5"/>
        <v>262400</v>
      </c>
      <c r="C193">
        <v>26240</v>
      </c>
      <c r="D193" s="60">
        <v>1.973347E-07</v>
      </c>
    </row>
    <row r="194" spans="1:4" ht="12.75">
      <c r="A194">
        <f t="shared" si="4"/>
        <v>158320</v>
      </c>
      <c r="B194">
        <f t="shared" si="5"/>
        <v>263200</v>
      </c>
      <c r="C194">
        <v>26320</v>
      </c>
      <c r="D194" s="60">
        <v>2.013265E-07</v>
      </c>
    </row>
    <row r="195" spans="1:4" ht="12.75">
      <c r="A195">
        <f aca="true" t="shared" si="6" ref="A195:A252">C195+132000</f>
        <v>158480</v>
      </c>
      <c r="B195">
        <f aca="true" t="shared" si="7" ref="B195:B252">C195*10</f>
        <v>264800</v>
      </c>
      <c r="C195">
        <v>26480</v>
      </c>
      <c r="D195" s="60">
        <v>2.090655E-07</v>
      </c>
    </row>
    <row r="196" spans="1:4" ht="12.75">
      <c r="A196">
        <f t="shared" si="6"/>
        <v>158800</v>
      </c>
      <c r="B196">
        <f t="shared" si="7"/>
        <v>268000</v>
      </c>
      <c r="C196">
        <v>26800</v>
      </c>
      <c r="D196" s="60">
        <v>2.235645E-07</v>
      </c>
    </row>
    <row r="197" spans="1:4" ht="12.75">
      <c r="A197">
        <f t="shared" si="6"/>
        <v>159200</v>
      </c>
      <c r="B197">
        <f t="shared" si="7"/>
        <v>272000</v>
      </c>
      <c r="C197">
        <v>27200</v>
      </c>
      <c r="D197" s="60">
        <v>2.398527E-07</v>
      </c>
    </row>
    <row r="198" spans="1:4" ht="12.75">
      <c r="A198">
        <f t="shared" si="6"/>
        <v>159600</v>
      </c>
      <c r="B198">
        <f t="shared" si="7"/>
        <v>276000</v>
      </c>
      <c r="C198">
        <v>27600</v>
      </c>
      <c r="D198" s="60">
        <v>2.541013E-07</v>
      </c>
    </row>
    <row r="199" spans="1:4" ht="12.75">
      <c r="A199">
        <f t="shared" si="6"/>
        <v>159920</v>
      </c>
      <c r="B199">
        <f t="shared" si="7"/>
        <v>279200</v>
      </c>
      <c r="C199">
        <v>27920</v>
      </c>
      <c r="D199" s="60">
        <v>2.640317E-07</v>
      </c>
    </row>
    <row r="200" spans="1:4" ht="12.75">
      <c r="A200">
        <f t="shared" si="6"/>
        <v>160080</v>
      </c>
      <c r="B200">
        <f t="shared" si="7"/>
        <v>280800</v>
      </c>
      <c r="C200">
        <v>28080</v>
      </c>
      <c r="D200" s="60">
        <v>2.685074E-07</v>
      </c>
    </row>
    <row r="201" spans="1:4" ht="12.75">
      <c r="A201">
        <f t="shared" si="6"/>
        <v>160160</v>
      </c>
      <c r="B201">
        <f t="shared" si="7"/>
        <v>281600</v>
      </c>
      <c r="C201">
        <v>28160</v>
      </c>
      <c r="D201" s="60">
        <v>2.706229E-07</v>
      </c>
    </row>
    <row r="202" spans="1:4" ht="12.75">
      <c r="A202">
        <f t="shared" si="6"/>
        <v>160200</v>
      </c>
      <c r="B202">
        <f t="shared" si="7"/>
        <v>282000</v>
      </c>
      <c r="C202">
        <v>28200</v>
      </c>
      <c r="D202" s="60">
        <v>2.7165E-07</v>
      </c>
    </row>
    <row r="203" spans="1:4" ht="12.75">
      <c r="A203">
        <f t="shared" si="6"/>
        <v>160320</v>
      </c>
      <c r="B203">
        <f t="shared" si="7"/>
        <v>283200</v>
      </c>
      <c r="C203">
        <v>28320</v>
      </c>
      <c r="D203" s="60">
        <v>2.748199E-07</v>
      </c>
    </row>
    <row r="204" spans="1:4" ht="12.75">
      <c r="A204">
        <f t="shared" si="6"/>
        <v>160560</v>
      </c>
      <c r="B204">
        <f t="shared" si="7"/>
        <v>285600</v>
      </c>
      <c r="C204">
        <v>28560</v>
      </c>
      <c r="D204" s="60">
        <v>2.809779E-07</v>
      </c>
    </row>
    <row r="205" spans="1:4" ht="12.75">
      <c r="A205">
        <f t="shared" si="6"/>
        <v>161040</v>
      </c>
      <c r="B205">
        <f t="shared" si="7"/>
        <v>290400</v>
      </c>
      <c r="C205">
        <v>29040</v>
      </c>
      <c r="D205" s="60">
        <v>2.925672E-07</v>
      </c>
    </row>
    <row r="206" spans="1:4" ht="12.75">
      <c r="A206">
        <f t="shared" si="6"/>
        <v>162000</v>
      </c>
      <c r="B206">
        <f t="shared" si="7"/>
        <v>300000</v>
      </c>
      <c r="C206">
        <v>30000</v>
      </c>
      <c r="D206" s="60">
        <v>3.128388E-07</v>
      </c>
    </row>
    <row r="207" spans="1:4" ht="12.75">
      <c r="A207">
        <f t="shared" si="6"/>
        <v>163200</v>
      </c>
      <c r="B207">
        <f t="shared" si="7"/>
        <v>312000</v>
      </c>
      <c r="C207">
        <v>31200</v>
      </c>
      <c r="D207" s="60">
        <v>3.327278E-07</v>
      </c>
    </row>
    <row r="208" spans="1:4" ht="12.75">
      <c r="A208">
        <f t="shared" si="6"/>
        <v>164400</v>
      </c>
      <c r="B208">
        <f t="shared" si="7"/>
        <v>324000</v>
      </c>
      <c r="C208">
        <v>32400</v>
      </c>
      <c r="D208" s="60">
        <v>3.465605E-07</v>
      </c>
    </row>
    <row r="209" spans="1:4" ht="12.75">
      <c r="A209">
        <f t="shared" si="6"/>
        <v>165360</v>
      </c>
      <c r="B209">
        <f t="shared" si="7"/>
        <v>333600</v>
      </c>
      <c r="C209">
        <v>33360</v>
      </c>
      <c r="D209" s="60">
        <v>3.532662E-07</v>
      </c>
    </row>
    <row r="210" spans="1:4" ht="12.75">
      <c r="A210">
        <f t="shared" si="6"/>
        <v>165840</v>
      </c>
      <c r="B210">
        <f t="shared" si="7"/>
        <v>338400</v>
      </c>
      <c r="C210">
        <v>33840</v>
      </c>
      <c r="D210" s="60">
        <v>3.551655E-07</v>
      </c>
    </row>
    <row r="211" spans="1:4" ht="12.75">
      <c r="A211">
        <f t="shared" si="6"/>
        <v>166080</v>
      </c>
      <c r="B211">
        <f t="shared" si="7"/>
        <v>340800</v>
      </c>
      <c r="C211">
        <v>34080</v>
      </c>
      <c r="D211" s="60">
        <v>3.557518E-07</v>
      </c>
    </row>
    <row r="212" spans="1:4" ht="12.75">
      <c r="A212">
        <f t="shared" si="6"/>
        <v>166200</v>
      </c>
      <c r="B212">
        <f t="shared" si="7"/>
        <v>342000</v>
      </c>
      <c r="C212">
        <v>34200</v>
      </c>
      <c r="D212" s="60">
        <v>3.559541E-07</v>
      </c>
    </row>
    <row r="213" spans="1:4" ht="12.75">
      <c r="A213">
        <f t="shared" si="6"/>
        <v>166320</v>
      </c>
      <c r="B213">
        <f t="shared" si="7"/>
        <v>343200</v>
      </c>
      <c r="C213">
        <v>34320</v>
      </c>
      <c r="D213" s="60">
        <v>3.579794E-07</v>
      </c>
    </row>
    <row r="214" spans="1:4" ht="12.75">
      <c r="A214">
        <f t="shared" si="6"/>
        <v>166560</v>
      </c>
      <c r="B214">
        <f t="shared" si="7"/>
        <v>345600</v>
      </c>
      <c r="C214">
        <v>34560</v>
      </c>
      <c r="D214" s="60">
        <v>3.618769E-07</v>
      </c>
    </row>
    <row r="215" spans="1:4" ht="12.75">
      <c r="A215">
        <f t="shared" si="6"/>
        <v>167040</v>
      </c>
      <c r="B215">
        <f t="shared" si="7"/>
        <v>350400</v>
      </c>
      <c r="C215">
        <v>35040</v>
      </c>
      <c r="D215" s="60">
        <v>3.690598E-07</v>
      </c>
    </row>
    <row r="216" spans="1:4" ht="12.75">
      <c r="A216">
        <f t="shared" si="6"/>
        <v>168000</v>
      </c>
      <c r="B216">
        <f t="shared" si="7"/>
        <v>360000</v>
      </c>
      <c r="C216">
        <v>36000</v>
      </c>
      <c r="D216" s="60">
        <v>3.809773E-07</v>
      </c>
    </row>
    <row r="217" spans="1:4" ht="12.75">
      <c r="A217">
        <f t="shared" si="6"/>
        <v>169200</v>
      </c>
      <c r="B217">
        <f t="shared" si="7"/>
        <v>372000</v>
      </c>
      <c r="C217">
        <v>37200</v>
      </c>
      <c r="D217" s="60">
        <v>3.912836E-07</v>
      </c>
    </row>
    <row r="218" spans="1:4" ht="12.75">
      <c r="A218">
        <f t="shared" si="6"/>
        <v>170400</v>
      </c>
      <c r="B218">
        <f t="shared" si="7"/>
        <v>384000</v>
      </c>
      <c r="C218">
        <v>38400</v>
      </c>
      <c r="D218" s="60">
        <v>3.964893E-07</v>
      </c>
    </row>
    <row r="219" spans="1:4" ht="12.75">
      <c r="A219">
        <f t="shared" si="6"/>
        <v>171360</v>
      </c>
      <c r="B219">
        <f t="shared" si="7"/>
        <v>393600</v>
      </c>
      <c r="C219">
        <v>39360</v>
      </c>
      <c r="D219" s="60">
        <v>3.969814E-07</v>
      </c>
    </row>
    <row r="220" spans="1:4" ht="12.75">
      <c r="A220">
        <f t="shared" si="6"/>
        <v>171840</v>
      </c>
      <c r="B220">
        <f t="shared" si="7"/>
        <v>398400</v>
      </c>
      <c r="C220">
        <v>39840</v>
      </c>
      <c r="D220" s="60">
        <v>3.960033E-07</v>
      </c>
    </row>
    <row r="221" spans="1:4" ht="12.75">
      <c r="A221">
        <f t="shared" si="6"/>
        <v>172080</v>
      </c>
      <c r="B221">
        <f t="shared" si="7"/>
        <v>400800</v>
      </c>
      <c r="C221">
        <v>40080</v>
      </c>
      <c r="D221" s="60">
        <v>3.952082E-07</v>
      </c>
    </row>
    <row r="222" spans="1:4" ht="12.75">
      <c r="A222">
        <f t="shared" si="6"/>
        <v>172200</v>
      </c>
      <c r="B222">
        <f t="shared" si="7"/>
        <v>402000</v>
      </c>
      <c r="C222">
        <v>40200</v>
      </c>
      <c r="D222" s="60">
        <v>3.947342E-07</v>
      </c>
    </row>
    <row r="223" spans="1:4" ht="12.75">
      <c r="A223">
        <f t="shared" si="6"/>
        <v>172320</v>
      </c>
      <c r="B223">
        <f t="shared" si="7"/>
        <v>403200</v>
      </c>
      <c r="C223">
        <v>40320</v>
      </c>
      <c r="D223" s="60">
        <v>3.963475E-07</v>
      </c>
    </row>
    <row r="224" spans="1:4" ht="12.75">
      <c r="A224">
        <f t="shared" si="6"/>
        <v>172560</v>
      </c>
      <c r="B224">
        <f t="shared" si="7"/>
        <v>405600</v>
      </c>
      <c r="C224">
        <v>40560</v>
      </c>
      <c r="D224" s="60">
        <v>3.994222E-07</v>
      </c>
    </row>
    <row r="225" spans="1:4" ht="12.75">
      <c r="A225">
        <f t="shared" si="6"/>
        <v>173040</v>
      </c>
      <c r="B225">
        <f t="shared" si="7"/>
        <v>410400</v>
      </c>
      <c r="C225">
        <v>41040</v>
      </c>
      <c r="D225" s="60">
        <v>4.049645E-07</v>
      </c>
    </row>
    <row r="226" spans="1:4" ht="12.75">
      <c r="A226">
        <f t="shared" si="6"/>
        <v>174000</v>
      </c>
      <c r="B226">
        <f t="shared" si="7"/>
        <v>420000</v>
      </c>
      <c r="C226">
        <v>42000</v>
      </c>
      <c r="D226" s="60">
        <v>4.136198E-07</v>
      </c>
    </row>
    <row r="227" spans="1:4" ht="12.75">
      <c r="A227">
        <f t="shared" si="6"/>
        <v>175200</v>
      </c>
      <c r="B227">
        <f t="shared" si="7"/>
        <v>432000</v>
      </c>
      <c r="C227">
        <v>43200</v>
      </c>
      <c r="D227" s="60">
        <v>4.198843E-07</v>
      </c>
    </row>
    <row r="228" spans="1:4" ht="12.75">
      <c r="A228">
        <f t="shared" si="6"/>
        <v>176400</v>
      </c>
      <c r="B228">
        <f t="shared" si="7"/>
        <v>444000</v>
      </c>
      <c r="C228">
        <v>44400</v>
      </c>
      <c r="D228" s="60">
        <v>4.210879E-07</v>
      </c>
    </row>
    <row r="229" spans="1:4" ht="12.75">
      <c r="A229">
        <f t="shared" si="6"/>
        <v>177360</v>
      </c>
      <c r="B229">
        <f t="shared" si="7"/>
        <v>453600</v>
      </c>
      <c r="C229">
        <v>45360</v>
      </c>
      <c r="D229" s="60">
        <v>4.184071E-07</v>
      </c>
    </row>
    <row r="230" spans="1:4" ht="12.75">
      <c r="A230">
        <f t="shared" si="6"/>
        <v>177840</v>
      </c>
      <c r="B230">
        <f t="shared" si="7"/>
        <v>458400</v>
      </c>
      <c r="C230">
        <v>45840</v>
      </c>
      <c r="D230" s="60">
        <v>4.158521E-07</v>
      </c>
    </row>
    <row r="231" spans="1:4" ht="12.75">
      <c r="A231">
        <f t="shared" si="6"/>
        <v>178080</v>
      </c>
      <c r="B231">
        <f t="shared" si="7"/>
        <v>460800</v>
      </c>
      <c r="C231">
        <v>46080</v>
      </c>
      <c r="D231" s="60">
        <v>4.14271E-07</v>
      </c>
    </row>
    <row r="232" spans="1:4" ht="12.75">
      <c r="A232">
        <f t="shared" si="6"/>
        <v>178200</v>
      </c>
      <c r="B232">
        <f t="shared" si="7"/>
        <v>462000</v>
      </c>
      <c r="C232">
        <v>46200</v>
      </c>
      <c r="D232" s="60">
        <v>4.134045E-07</v>
      </c>
    </row>
    <row r="233" spans="1:4" ht="12.75">
      <c r="A233">
        <f t="shared" si="6"/>
        <v>178320</v>
      </c>
      <c r="B233">
        <f t="shared" si="7"/>
        <v>463200</v>
      </c>
      <c r="C233">
        <v>46320</v>
      </c>
      <c r="D233" s="60">
        <v>4.143215E-07</v>
      </c>
    </row>
    <row r="234" spans="1:4" ht="12.75">
      <c r="A234">
        <f t="shared" si="6"/>
        <v>178560</v>
      </c>
      <c r="B234">
        <f t="shared" si="7"/>
        <v>465600</v>
      </c>
      <c r="C234">
        <v>46560</v>
      </c>
      <c r="D234" s="60">
        <v>4.160272E-07</v>
      </c>
    </row>
    <row r="235" spans="1:4" ht="12.75">
      <c r="A235">
        <f t="shared" si="6"/>
        <v>179040</v>
      </c>
      <c r="B235">
        <f t="shared" si="7"/>
        <v>470400</v>
      </c>
      <c r="C235">
        <v>47040</v>
      </c>
      <c r="D235" s="60">
        <v>4.189254E-07</v>
      </c>
    </row>
    <row r="236" spans="1:4" ht="12.75">
      <c r="A236">
        <f t="shared" si="6"/>
        <v>180000</v>
      </c>
      <c r="B236">
        <f t="shared" si="7"/>
        <v>480000</v>
      </c>
      <c r="C236">
        <v>48000</v>
      </c>
      <c r="D236" s="60">
        <v>4.22669E-07</v>
      </c>
    </row>
    <row r="237" spans="1:4" ht="12.75">
      <c r="A237">
        <f t="shared" si="6"/>
        <v>181200</v>
      </c>
      <c r="B237">
        <f t="shared" si="7"/>
        <v>492000</v>
      </c>
      <c r="C237">
        <v>49200</v>
      </c>
      <c r="D237" s="60">
        <v>4.234996E-07</v>
      </c>
    </row>
    <row r="238" spans="1:4" ht="12.75">
      <c r="A238">
        <f t="shared" si="6"/>
        <v>182400</v>
      </c>
      <c r="B238">
        <f t="shared" si="7"/>
        <v>504000</v>
      </c>
      <c r="C238">
        <v>50400</v>
      </c>
      <c r="D238" s="60">
        <v>4.200535E-07</v>
      </c>
    </row>
    <row r="239" spans="1:4" ht="12.75">
      <c r="A239">
        <f t="shared" si="6"/>
        <v>183360</v>
      </c>
      <c r="B239">
        <f t="shared" si="7"/>
        <v>513600</v>
      </c>
      <c r="C239">
        <v>51360</v>
      </c>
      <c r="D239" s="60">
        <v>4.142174E-07</v>
      </c>
    </row>
    <row r="240" spans="1:4" ht="12.75">
      <c r="A240">
        <f t="shared" si="6"/>
        <v>183840</v>
      </c>
      <c r="B240">
        <f t="shared" si="7"/>
        <v>518400</v>
      </c>
      <c r="C240">
        <v>51840</v>
      </c>
      <c r="D240" s="60">
        <v>4.10273E-07</v>
      </c>
    </row>
    <row r="241" spans="1:4" ht="12.75">
      <c r="A241">
        <f t="shared" si="6"/>
        <v>184080</v>
      </c>
      <c r="B241">
        <f t="shared" si="7"/>
        <v>520800</v>
      </c>
      <c r="C241">
        <v>52080</v>
      </c>
      <c r="D241" s="60">
        <v>4.080442E-07</v>
      </c>
    </row>
    <row r="242" spans="1:4" ht="12.75">
      <c r="A242">
        <f t="shared" si="6"/>
        <v>184200</v>
      </c>
      <c r="B242">
        <f t="shared" si="7"/>
        <v>522000</v>
      </c>
      <c r="C242">
        <v>52200</v>
      </c>
      <c r="D242" s="60">
        <v>4.068656E-07</v>
      </c>
    </row>
    <row r="243" spans="1:4" ht="12.75">
      <c r="A243">
        <f t="shared" si="6"/>
        <v>184300</v>
      </c>
      <c r="B243">
        <f t="shared" si="7"/>
        <v>523000</v>
      </c>
      <c r="C243">
        <v>52300</v>
      </c>
      <c r="D243" s="60">
        <v>4.071883E-07</v>
      </c>
    </row>
    <row r="244" spans="1:4" ht="12.75">
      <c r="A244">
        <f t="shared" si="6"/>
        <v>184500</v>
      </c>
      <c r="B244">
        <f t="shared" si="7"/>
        <v>525000</v>
      </c>
      <c r="C244">
        <v>52500</v>
      </c>
      <c r="D244" s="60">
        <v>4.077274E-07</v>
      </c>
    </row>
    <row r="245" spans="1:4" ht="12.75">
      <c r="A245">
        <f t="shared" si="6"/>
        <v>184900</v>
      </c>
      <c r="B245">
        <f t="shared" si="7"/>
        <v>529000</v>
      </c>
      <c r="C245">
        <v>52900</v>
      </c>
      <c r="D245" s="60">
        <v>4.083809E-07</v>
      </c>
    </row>
    <row r="246" spans="1:4" ht="12.75">
      <c r="A246">
        <f t="shared" si="6"/>
        <v>185700</v>
      </c>
      <c r="B246">
        <f t="shared" si="7"/>
        <v>537000</v>
      </c>
      <c r="C246">
        <v>53700</v>
      </c>
      <c r="D246" s="60">
        <v>4.079883E-07</v>
      </c>
    </row>
    <row r="247" spans="1:4" ht="12.75">
      <c r="A247">
        <f t="shared" si="6"/>
        <v>186700</v>
      </c>
      <c r="B247">
        <f t="shared" si="7"/>
        <v>547000</v>
      </c>
      <c r="C247">
        <v>54700</v>
      </c>
      <c r="D247" s="60">
        <v>4.043111E-07</v>
      </c>
    </row>
    <row r="248" spans="1:4" ht="12.75">
      <c r="A248">
        <f t="shared" si="6"/>
        <v>187700</v>
      </c>
      <c r="B248">
        <f t="shared" si="7"/>
        <v>557000</v>
      </c>
      <c r="C248">
        <v>55700</v>
      </c>
      <c r="D248" s="60">
        <v>3.970933E-07</v>
      </c>
    </row>
    <row r="249" spans="1:4" ht="12.75">
      <c r="A249">
        <f t="shared" si="6"/>
        <v>188500</v>
      </c>
      <c r="B249">
        <f t="shared" si="7"/>
        <v>565000</v>
      </c>
      <c r="C249">
        <v>56500</v>
      </c>
      <c r="D249" s="60">
        <v>3.887698E-07</v>
      </c>
    </row>
    <row r="250" spans="1:4" ht="12.75">
      <c r="A250">
        <f t="shared" si="6"/>
        <v>188900</v>
      </c>
      <c r="B250">
        <f t="shared" si="7"/>
        <v>569000</v>
      </c>
      <c r="C250">
        <v>56900</v>
      </c>
      <c r="D250" s="60">
        <v>3.837583E-07</v>
      </c>
    </row>
    <row r="251" spans="1:4" ht="12.75">
      <c r="A251">
        <f t="shared" si="6"/>
        <v>189100</v>
      </c>
      <c r="B251">
        <f t="shared" si="7"/>
        <v>571000</v>
      </c>
      <c r="C251">
        <v>57100</v>
      </c>
      <c r="D251" s="60">
        <v>3.810401E-07</v>
      </c>
    </row>
    <row r="252" spans="1:4" ht="12.75">
      <c r="A252">
        <f t="shared" si="6"/>
        <v>189199.9999977648</v>
      </c>
      <c r="B252">
        <f t="shared" si="7"/>
        <v>571999.999977648</v>
      </c>
      <c r="C252">
        <v>57199.9999977648</v>
      </c>
      <c r="D252" s="60">
        <v>3.796279E-07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M13"/>
  <sheetViews>
    <sheetView workbookViewId="0" topLeftCell="A1">
      <selection activeCell="F23" sqref="F23"/>
    </sheetView>
  </sheetViews>
  <sheetFormatPr defaultColWidth="9.140625" defaultRowHeight="12.75"/>
  <cols>
    <col min="6" max="6" width="13.00390625" style="0" customWidth="1"/>
  </cols>
  <sheetData>
    <row r="5" spans="3:10" s="10" customFormat="1" ht="12.75">
      <c r="C5" s="10" t="s">
        <v>172</v>
      </c>
      <c r="J5" s="10" t="s">
        <v>173</v>
      </c>
    </row>
    <row r="7" spans="5:12" ht="12.75">
      <c r="E7" t="s">
        <v>174</v>
      </c>
      <c r="L7" t="s">
        <v>175</v>
      </c>
    </row>
    <row r="8" spans="5:12" ht="12.75">
      <c r="E8" t="s">
        <v>176</v>
      </c>
      <c r="L8" t="s">
        <v>176</v>
      </c>
    </row>
    <row r="9" spans="5:12" ht="12.75">
      <c r="E9" t="s">
        <v>177</v>
      </c>
      <c r="L9" t="s">
        <v>177</v>
      </c>
    </row>
    <row r="10" ht="12.75">
      <c r="L10" t="s">
        <v>178</v>
      </c>
    </row>
    <row r="12" spans="3:13" ht="12.75">
      <c r="C12" t="s">
        <v>179</v>
      </c>
      <c r="D12" t="s">
        <v>180</v>
      </c>
      <c r="E12" t="s">
        <v>181</v>
      </c>
      <c r="I12" t="s">
        <v>182</v>
      </c>
      <c r="J12" t="s">
        <v>180</v>
      </c>
      <c r="K12" t="s">
        <v>181</v>
      </c>
      <c r="M12" t="s">
        <v>179</v>
      </c>
    </row>
    <row r="13" spans="3:13" ht="12.75">
      <c r="C13">
        <v>0.87</v>
      </c>
      <c r="D13">
        <v>200</v>
      </c>
      <c r="E13">
        <v>5</v>
      </c>
      <c r="F13">
        <f>C13*D13/E13</f>
        <v>34.8</v>
      </c>
      <c r="I13">
        <v>210000</v>
      </c>
      <c r="J13">
        <v>200</v>
      </c>
      <c r="K13">
        <v>5</v>
      </c>
      <c r="L13">
        <v>0.26</v>
      </c>
      <c r="M13">
        <f>I13*K13^3/4/(1-L13^2)/J13^3</f>
        <v>0.879786036036036</v>
      </c>
    </row>
  </sheetData>
  <printOptions/>
  <pageMargins left="0.75" right="0.75" top="1" bottom="1" header="0.5" footer="0.5"/>
  <pageSetup horizontalDpi="600" verticalDpi="600" orientation="portrait" paperSize="9" r:id="rId7"/>
  <legacyDrawing r:id="rId6"/>
  <oleObjects>
    <oleObject progId="Equation.3" shapeId="16832396" r:id="rId1"/>
    <oleObject progId="Equation.3" shapeId="16840117" r:id="rId2"/>
    <oleObject progId="Equation.3" shapeId="16853368" r:id="rId3"/>
    <oleObject progId="Equation.3" shapeId="16861749" r:id="rId4"/>
    <oleObject progId="Equation.3" shapeId="16917977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B1" sqref="B1:G32"/>
    </sheetView>
  </sheetViews>
  <sheetFormatPr defaultColWidth="9.140625" defaultRowHeight="12.75"/>
  <cols>
    <col min="1" max="1" width="7.57421875" style="0" bestFit="1" customWidth="1"/>
    <col min="2" max="6" width="12.8515625" style="0" customWidth="1"/>
    <col min="7" max="7" width="15.00390625" style="15" bestFit="1" customWidth="1"/>
    <col min="8" max="8" width="16.8515625" style="16" bestFit="1" customWidth="1"/>
    <col min="9" max="13" width="12.8515625" style="0" customWidth="1"/>
    <col min="14" max="14" width="15.00390625" style="0" bestFit="1" customWidth="1"/>
    <col min="15" max="15" width="16.8515625" style="0" bestFit="1" customWidth="1"/>
    <col min="16" max="16" width="2.00390625" style="0" bestFit="1" customWidth="1"/>
  </cols>
  <sheetData>
    <row r="1" spans="2:13" s="10" customFormat="1" ht="12.75">
      <c r="B1" s="10" t="s">
        <v>89</v>
      </c>
      <c r="G1" s="28"/>
      <c r="H1" s="11"/>
      <c r="I1" s="103" t="s">
        <v>92</v>
      </c>
      <c r="J1" s="103"/>
      <c r="K1" s="103"/>
      <c r="L1" s="103"/>
      <c r="M1" s="103"/>
    </row>
    <row r="2" spans="2:15" s="18" customFormat="1" ht="25.5">
      <c r="B2" s="18" t="s">
        <v>106</v>
      </c>
      <c r="C2" s="18" t="s">
        <v>107</v>
      </c>
      <c r="D2" s="18" t="s">
        <v>106</v>
      </c>
      <c r="E2" s="18" t="s">
        <v>107</v>
      </c>
      <c r="F2" s="18" t="s">
        <v>115</v>
      </c>
      <c r="G2" s="66" t="s">
        <v>103</v>
      </c>
      <c r="I2" s="106" t="s">
        <v>106</v>
      </c>
      <c r="J2" s="106" t="s">
        <v>107</v>
      </c>
      <c r="K2" s="106" t="s">
        <v>106</v>
      </c>
      <c r="L2" s="106" t="s">
        <v>107</v>
      </c>
      <c r="M2" s="106" t="s">
        <v>115</v>
      </c>
      <c r="N2" s="66" t="s">
        <v>103</v>
      </c>
      <c r="O2" s="11"/>
    </row>
    <row r="3" spans="2:13" s="18" customFormat="1" ht="12.75" customHeight="1">
      <c r="B3" s="118" t="s">
        <v>146</v>
      </c>
      <c r="C3" s="118"/>
      <c r="D3" s="118" t="s">
        <v>184</v>
      </c>
      <c r="E3" s="118"/>
      <c r="I3" s="124" t="s">
        <v>146</v>
      </c>
      <c r="J3" s="124"/>
      <c r="K3" s="124" t="s">
        <v>184</v>
      </c>
      <c r="L3" s="124"/>
      <c r="M3" s="106"/>
    </row>
    <row r="4" spans="2:15" s="26" customFormat="1" ht="12.75">
      <c r="B4" s="21"/>
      <c r="C4" s="21">
        <v>108000</v>
      </c>
      <c r="D4" s="21"/>
      <c r="E4" s="21">
        <f>C4+205023</f>
        <v>313023</v>
      </c>
      <c r="F4" s="21"/>
      <c r="G4" s="21"/>
      <c r="I4" s="108"/>
      <c r="J4" s="108">
        <v>108000</v>
      </c>
      <c r="K4" s="108"/>
      <c r="L4" s="108">
        <f>J4+204423</f>
        <v>312423</v>
      </c>
      <c r="M4" s="108"/>
      <c r="N4" s="21"/>
      <c r="O4" s="21"/>
    </row>
    <row r="5" spans="1:16" s="26" customFormat="1" ht="12.75">
      <c r="A5" s="26">
        <f>-B5</f>
        <v>-108000</v>
      </c>
      <c r="B5" s="21">
        <f>C4</f>
        <v>108000</v>
      </c>
      <c r="C5" s="21">
        <v>109500</v>
      </c>
      <c r="D5" s="21">
        <f aca="true" t="shared" si="0" ref="D5:E32">B5+205023</f>
        <v>313023</v>
      </c>
      <c r="E5" s="21">
        <f t="shared" si="0"/>
        <v>314523</v>
      </c>
      <c r="F5" s="6">
        <f>C5-B5</f>
        <v>1500</v>
      </c>
      <c r="G5" s="21" t="s">
        <v>110</v>
      </c>
      <c r="I5" s="108">
        <f>J4</f>
        <v>108000</v>
      </c>
      <c r="J5" s="108">
        <v>109500</v>
      </c>
      <c r="K5" s="108">
        <f aca="true" t="shared" si="1" ref="K5:L29">I5+204423</f>
        <v>312423</v>
      </c>
      <c r="L5" s="108">
        <f t="shared" si="1"/>
        <v>313923</v>
      </c>
      <c r="M5" s="104">
        <f>J5-I5</f>
        <v>1500</v>
      </c>
      <c r="N5" s="21" t="s">
        <v>110</v>
      </c>
      <c r="O5" s="21"/>
      <c r="P5" s="26">
        <v>2</v>
      </c>
    </row>
    <row r="6" spans="1:16" s="26" customFormat="1" ht="12.75">
      <c r="A6" s="26">
        <f aca="true" t="shared" si="2" ref="A6:A32">-B6</f>
        <v>-109500</v>
      </c>
      <c r="B6" s="21">
        <f aca="true" t="shared" si="3" ref="B6:B21">C5</f>
        <v>109500</v>
      </c>
      <c r="C6" s="21">
        <v>110000</v>
      </c>
      <c r="D6" s="21">
        <f t="shared" si="0"/>
        <v>314523</v>
      </c>
      <c r="E6" s="21">
        <f t="shared" si="0"/>
        <v>315023</v>
      </c>
      <c r="F6" s="6">
        <f aca="true" t="shared" si="4" ref="F6:F19">C6-B6</f>
        <v>500</v>
      </c>
      <c r="G6" s="21"/>
      <c r="I6" s="108">
        <f aca="true" t="shared" si="5" ref="I6:I17">J5</f>
        <v>109500</v>
      </c>
      <c r="J6" s="108">
        <v>110000</v>
      </c>
      <c r="K6" s="108">
        <f t="shared" si="1"/>
        <v>313923</v>
      </c>
      <c r="L6" s="108">
        <f t="shared" si="1"/>
        <v>314423</v>
      </c>
      <c r="M6" s="104">
        <f aca="true" t="shared" si="6" ref="M6:M16">J6-I6</f>
        <v>500</v>
      </c>
      <c r="N6" s="21"/>
      <c r="O6" s="21"/>
      <c r="P6" s="26">
        <v>2</v>
      </c>
    </row>
    <row r="7" spans="1:16" s="26" customFormat="1" ht="12.75">
      <c r="A7" s="26">
        <f t="shared" si="2"/>
        <v>-110000</v>
      </c>
      <c r="B7" s="4">
        <f t="shared" si="3"/>
        <v>110000</v>
      </c>
      <c r="C7" s="4">
        <v>132111</v>
      </c>
      <c r="D7" s="4">
        <f t="shared" si="0"/>
        <v>315023</v>
      </c>
      <c r="E7" s="4">
        <f t="shared" si="0"/>
        <v>337134</v>
      </c>
      <c r="F7" s="8">
        <f t="shared" si="4"/>
        <v>22111</v>
      </c>
      <c r="G7" s="4" t="s">
        <v>83</v>
      </c>
      <c r="I7" s="110">
        <f t="shared" si="5"/>
        <v>110000</v>
      </c>
      <c r="J7" s="110">
        <v>132111</v>
      </c>
      <c r="K7" s="110">
        <f t="shared" si="1"/>
        <v>314423</v>
      </c>
      <c r="L7" s="110">
        <f t="shared" si="1"/>
        <v>336534</v>
      </c>
      <c r="M7" s="110">
        <f t="shared" si="6"/>
        <v>22111</v>
      </c>
      <c r="N7" s="4" t="s">
        <v>83</v>
      </c>
      <c r="O7" s="21"/>
      <c r="P7" s="26">
        <v>2</v>
      </c>
    </row>
    <row r="8" spans="1:16" s="26" customFormat="1" ht="12.75">
      <c r="A8" s="26">
        <f t="shared" si="2"/>
        <v>-132111</v>
      </c>
      <c r="B8" s="21">
        <f t="shared" si="3"/>
        <v>132111</v>
      </c>
      <c r="C8" s="21">
        <v>152787</v>
      </c>
      <c r="D8" s="21">
        <f t="shared" si="0"/>
        <v>337134</v>
      </c>
      <c r="E8" s="21">
        <f t="shared" si="0"/>
        <v>357810</v>
      </c>
      <c r="F8" s="6">
        <f t="shared" si="4"/>
        <v>20676</v>
      </c>
      <c r="G8" s="21"/>
      <c r="I8" s="108">
        <f t="shared" si="5"/>
        <v>132111</v>
      </c>
      <c r="J8" s="108">
        <v>152787</v>
      </c>
      <c r="K8" s="108">
        <f t="shared" si="1"/>
        <v>336534</v>
      </c>
      <c r="L8" s="108">
        <f t="shared" si="1"/>
        <v>357210</v>
      </c>
      <c r="M8" s="104">
        <f t="shared" si="6"/>
        <v>20676</v>
      </c>
      <c r="N8" s="21"/>
      <c r="O8" s="21"/>
      <c r="P8" s="26">
        <v>2</v>
      </c>
    </row>
    <row r="9" spans="1:16" s="26" customFormat="1" ht="12.75">
      <c r="A9" s="26">
        <f t="shared" si="2"/>
        <v>-152787</v>
      </c>
      <c r="B9" s="4">
        <f t="shared" si="3"/>
        <v>152787</v>
      </c>
      <c r="C9" s="4">
        <v>159680</v>
      </c>
      <c r="D9" s="4">
        <f t="shared" si="0"/>
        <v>357810</v>
      </c>
      <c r="E9" s="4">
        <f t="shared" si="0"/>
        <v>364703</v>
      </c>
      <c r="F9" s="8">
        <f t="shared" si="4"/>
        <v>6893</v>
      </c>
      <c r="G9" s="4" t="s">
        <v>49</v>
      </c>
      <c r="I9" s="110">
        <f t="shared" si="5"/>
        <v>152787</v>
      </c>
      <c r="J9" s="110">
        <v>159680</v>
      </c>
      <c r="K9" s="110">
        <f t="shared" si="1"/>
        <v>357210</v>
      </c>
      <c r="L9" s="110">
        <f t="shared" si="1"/>
        <v>364103</v>
      </c>
      <c r="M9" s="110">
        <f t="shared" si="6"/>
        <v>6893</v>
      </c>
      <c r="N9" s="4" t="s">
        <v>49</v>
      </c>
      <c r="O9" s="21"/>
      <c r="P9" s="26">
        <v>2</v>
      </c>
    </row>
    <row r="10" spans="1:16" s="26" customFormat="1" ht="12.75">
      <c r="A10" s="26">
        <f t="shared" si="2"/>
        <v>-159680</v>
      </c>
      <c r="B10" s="4">
        <f t="shared" si="3"/>
        <v>159680</v>
      </c>
      <c r="C10" s="4">
        <v>168023</v>
      </c>
      <c r="D10" s="4">
        <f t="shared" si="0"/>
        <v>364703</v>
      </c>
      <c r="E10" s="4">
        <f t="shared" si="0"/>
        <v>373046</v>
      </c>
      <c r="F10" s="8">
        <f t="shared" si="4"/>
        <v>8343</v>
      </c>
      <c r="G10" s="4" t="s">
        <v>111</v>
      </c>
      <c r="I10" s="110">
        <f t="shared" si="5"/>
        <v>159680</v>
      </c>
      <c r="J10" s="110">
        <v>166746</v>
      </c>
      <c r="K10" s="110">
        <f t="shared" si="1"/>
        <v>364103</v>
      </c>
      <c r="L10" s="110">
        <f t="shared" si="1"/>
        <v>371169</v>
      </c>
      <c r="M10" s="110">
        <f t="shared" si="6"/>
        <v>7066</v>
      </c>
      <c r="N10" s="4" t="s">
        <v>111</v>
      </c>
      <c r="O10" s="21"/>
      <c r="P10" s="26">
        <v>2</v>
      </c>
    </row>
    <row r="11" spans="1:16" s="26" customFormat="1" ht="12.75">
      <c r="A11" s="26">
        <f t="shared" si="2"/>
        <v>-168023</v>
      </c>
      <c r="B11" s="4">
        <f t="shared" si="3"/>
        <v>168023</v>
      </c>
      <c r="C11" s="4">
        <v>177454</v>
      </c>
      <c r="D11" s="4">
        <f t="shared" si="0"/>
        <v>373046</v>
      </c>
      <c r="E11" s="4">
        <f t="shared" si="0"/>
        <v>382477</v>
      </c>
      <c r="F11" s="8">
        <f t="shared" si="4"/>
        <v>9431</v>
      </c>
      <c r="G11" s="113" t="s">
        <v>90</v>
      </c>
      <c r="I11" s="110">
        <f t="shared" si="5"/>
        <v>166746</v>
      </c>
      <c r="J11" s="110">
        <v>175577</v>
      </c>
      <c r="K11" s="110">
        <f t="shared" si="1"/>
        <v>371169</v>
      </c>
      <c r="L11" s="110">
        <f t="shared" si="1"/>
        <v>380000</v>
      </c>
      <c r="M11" s="110">
        <f t="shared" si="6"/>
        <v>8831</v>
      </c>
      <c r="N11" s="113" t="s">
        <v>90</v>
      </c>
      <c r="O11" s="21"/>
      <c r="P11" s="26">
        <v>2</v>
      </c>
    </row>
    <row r="12" spans="1:16" s="26" customFormat="1" ht="12.75">
      <c r="A12" s="26">
        <f t="shared" si="2"/>
        <v>-177454</v>
      </c>
      <c r="B12" s="4">
        <f t="shared" si="3"/>
        <v>177454</v>
      </c>
      <c r="C12" s="4">
        <v>204423</v>
      </c>
      <c r="D12" s="4">
        <f t="shared" si="0"/>
        <v>382477</v>
      </c>
      <c r="E12" s="4">
        <f t="shared" si="0"/>
        <v>409446</v>
      </c>
      <c r="F12" s="8">
        <f t="shared" si="4"/>
        <v>26969</v>
      </c>
      <c r="G12" s="4" t="s">
        <v>112</v>
      </c>
      <c r="I12" s="110">
        <f t="shared" si="5"/>
        <v>175577</v>
      </c>
      <c r="J12" s="110">
        <v>203146</v>
      </c>
      <c r="K12" s="110">
        <f t="shared" si="1"/>
        <v>380000</v>
      </c>
      <c r="L12" s="110">
        <f t="shared" si="1"/>
        <v>407569</v>
      </c>
      <c r="M12" s="110">
        <f t="shared" si="6"/>
        <v>27569</v>
      </c>
      <c r="N12" s="4" t="s">
        <v>112</v>
      </c>
      <c r="O12" s="21"/>
      <c r="P12" s="26">
        <v>2</v>
      </c>
    </row>
    <row r="13" spans="1:16" s="26" customFormat="1" ht="12.75">
      <c r="A13" s="26">
        <f t="shared" si="2"/>
        <v>-204423</v>
      </c>
      <c r="B13" s="4">
        <f t="shared" si="3"/>
        <v>204423</v>
      </c>
      <c r="C13" s="4">
        <v>213854</v>
      </c>
      <c r="D13" s="4">
        <f t="shared" si="0"/>
        <v>409446</v>
      </c>
      <c r="E13" s="4">
        <f t="shared" si="0"/>
        <v>418877</v>
      </c>
      <c r="F13" s="8">
        <f t="shared" si="4"/>
        <v>9431</v>
      </c>
      <c r="G13" s="113" t="s">
        <v>91</v>
      </c>
      <c r="I13" s="110">
        <f t="shared" si="5"/>
        <v>203146</v>
      </c>
      <c r="J13" s="110">
        <v>211977</v>
      </c>
      <c r="K13" s="110">
        <f t="shared" si="1"/>
        <v>407569</v>
      </c>
      <c r="L13" s="110">
        <f t="shared" si="1"/>
        <v>416400</v>
      </c>
      <c r="M13" s="110">
        <f t="shared" si="6"/>
        <v>8831</v>
      </c>
      <c r="N13" s="113" t="s">
        <v>91</v>
      </c>
      <c r="O13" s="21"/>
      <c r="P13" s="26">
        <v>2</v>
      </c>
    </row>
    <row r="14" spans="1:16" s="26" customFormat="1" ht="12.75">
      <c r="A14" s="26">
        <f t="shared" si="2"/>
        <v>-213854</v>
      </c>
      <c r="B14" s="21">
        <f t="shared" si="3"/>
        <v>213854</v>
      </c>
      <c r="C14" s="21">
        <v>243576</v>
      </c>
      <c r="D14" s="21">
        <f t="shared" si="0"/>
        <v>418877</v>
      </c>
      <c r="E14" s="21">
        <f t="shared" si="0"/>
        <v>448599</v>
      </c>
      <c r="F14" s="6">
        <f t="shared" si="4"/>
        <v>29722</v>
      </c>
      <c r="G14" s="21"/>
      <c r="I14" s="108">
        <f t="shared" si="5"/>
        <v>211977</v>
      </c>
      <c r="J14" s="108">
        <v>253366</v>
      </c>
      <c r="K14" s="108">
        <f t="shared" si="1"/>
        <v>416400</v>
      </c>
      <c r="L14" s="108">
        <f t="shared" si="1"/>
        <v>457789</v>
      </c>
      <c r="M14" s="104">
        <f t="shared" si="6"/>
        <v>41389</v>
      </c>
      <c r="N14" s="21"/>
      <c r="O14" s="21"/>
      <c r="P14" s="26">
        <v>2</v>
      </c>
    </row>
    <row r="15" spans="1:16" s="26" customFormat="1" ht="12.75">
      <c r="A15" s="26">
        <f t="shared" si="2"/>
        <v>-243576</v>
      </c>
      <c r="B15" s="4">
        <f>C14</f>
        <v>243576</v>
      </c>
      <c r="C15" s="4">
        <v>255960</v>
      </c>
      <c r="D15" s="4">
        <f t="shared" si="0"/>
        <v>448599</v>
      </c>
      <c r="E15" s="4">
        <f t="shared" si="0"/>
        <v>460983</v>
      </c>
      <c r="F15" s="8">
        <f t="shared" si="4"/>
        <v>12384</v>
      </c>
      <c r="G15" s="4" t="s">
        <v>94</v>
      </c>
      <c r="I15" s="110">
        <f t="shared" si="5"/>
        <v>253366</v>
      </c>
      <c r="J15" s="110">
        <v>264872</v>
      </c>
      <c r="K15" s="110">
        <f t="shared" si="1"/>
        <v>457789</v>
      </c>
      <c r="L15" s="110">
        <f t="shared" si="1"/>
        <v>469295</v>
      </c>
      <c r="M15" s="110">
        <f t="shared" si="6"/>
        <v>11506</v>
      </c>
      <c r="N15" s="4" t="s">
        <v>94</v>
      </c>
      <c r="O15" s="21"/>
      <c r="P15" s="26">
        <v>2</v>
      </c>
    </row>
    <row r="16" spans="1:16" s="26" customFormat="1" ht="12.75">
      <c r="A16" s="26">
        <f t="shared" si="2"/>
        <v>-255960</v>
      </c>
      <c r="B16" s="21">
        <f t="shared" si="3"/>
        <v>255960</v>
      </c>
      <c r="C16" s="34">
        <v>266065</v>
      </c>
      <c r="D16" s="21">
        <f t="shared" si="0"/>
        <v>460983</v>
      </c>
      <c r="E16" s="21">
        <f t="shared" si="0"/>
        <v>471088</v>
      </c>
      <c r="F16" s="6">
        <f t="shared" si="4"/>
        <v>10105</v>
      </c>
      <c r="G16" s="21"/>
      <c r="I16" s="108">
        <f t="shared" si="5"/>
        <v>264872</v>
      </c>
      <c r="J16" s="108">
        <v>268865</v>
      </c>
      <c r="K16" s="108">
        <f t="shared" si="1"/>
        <v>469295</v>
      </c>
      <c r="L16" s="108">
        <f t="shared" si="1"/>
        <v>473288</v>
      </c>
      <c r="M16" s="104">
        <f t="shared" si="6"/>
        <v>3993</v>
      </c>
      <c r="N16" s="21"/>
      <c r="O16" s="21"/>
      <c r="P16" s="26">
        <v>2</v>
      </c>
    </row>
    <row r="17" spans="1:16" s="26" customFormat="1" ht="12.75">
      <c r="A17" s="26">
        <f t="shared" si="2"/>
        <v>-266065</v>
      </c>
      <c r="B17" s="21">
        <f t="shared" si="3"/>
        <v>266065</v>
      </c>
      <c r="C17" s="34">
        <v>269965</v>
      </c>
      <c r="D17" s="21">
        <f t="shared" si="0"/>
        <v>471088</v>
      </c>
      <c r="E17" s="21">
        <f t="shared" si="0"/>
        <v>474988</v>
      </c>
      <c r="F17" s="6">
        <f t="shared" si="4"/>
        <v>3900</v>
      </c>
      <c r="G17" s="21"/>
      <c r="I17" s="110">
        <f t="shared" si="5"/>
        <v>268865</v>
      </c>
      <c r="J17" s="110">
        <v>269966</v>
      </c>
      <c r="K17" s="110">
        <f t="shared" si="1"/>
        <v>473288</v>
      </c>
      <c r="L17" s="110">
        <f t="shared" si="1"/>
        <v>474389</v>
      </c>
      <c r="M17" s="110">
        <f>J17-I17</f>
        <v>1101</v>
      </c>
      <c r="N17" s="4" t="s">
        <v>105</v>
      </c>
      <c r="O17"/>
      <c r="P17" s="26">
        <v>2</v>
      </c>
    </row>
    <row r="18" spans="1:16" s="21" customFormat="1" ht="12.75">
      <c r="A18" s="26">
        <f t="shared" si="2"/>
        <v>-269965</v>
      </c>
      <c r="B18" s="4">
        <f t="shared" si="3"/>
        <v>269965</v>
      </c>
      <c r="C18" s="114">
        <v>272085</v>
      </c>
      <c r="D18" s="4">
        <f t="shared" si="0"/>
        <v>474988</v>
      </c>
      <c r="E18" s="4">
        <f t="shared" si="0"/>
        <v>477108</v>
      </c>
      <c r="F18" s="8">
        <f t="shared" si="4"/>
        <v>2120</v>
      </c>
      <c r="G18" s="54" t="s">
        <v>113</v>
      </c>
      <c r="H18" s="29"/>
      <c r="I18" s="104">
        <f aca="true" t="shared" si="7" ref="I18:I29">J17</f>
        <v>269966</v>
      </c>
      <c r="J18" s="104">
        <v>284525</v>
      </c>
      <c r="K18" s="108">
        <f t="shared" si="1"/>
        <v>474389</v>
      </c>
      <c r="L18" s="108">
        <f t="shared" si="1"/>
        <v>488948</v>
      </c>
      <c r="M18" s="104">
        <f aca="true" t="shared" si="8" ref="M18:M23">J18-I18</f>
        <v>14559</v>
      </c>
      <c r="N18" s="30" t="s">
        <v>104</v>
      </c>
      <c r="O18"/>
      <c r="P18" s="26">
        <v>2</v>
      </c>
    </row>
    <row r="19" spans="1:16" s="21" customFormat="1" ht="12.75">
      <c r="A19" s="26">
        <f t="shared" si="2"/>
        <v>-272085</v>
      </c>
      <c r="B19" s="21">
        <f t="shared" si="3"/>
        <v>272085</v>
      </c>
      <c r="C19" s="35">
        <v>284523</v>
      </c>
      <c r="D19" s="21">
        <f t="shared" si="0"/>
        <v>477108</v>
      </c>
      <c r="E19" s="21">
        <f t="shared" si="0"/>
        <v>489546</v>
      </c>
      <c r="F19" s="6">
        <f t="shared" si="4"/>
        <v>12438</v>
      </c>
      <c r="G19" s="37" t="s">
        <v>104</v>
      </c>
      <c r="I19" s="110">
        <f t="shared" si="7"/>
        <v>284525</v>
      </c>
      <c r="J19" s="110">
        <v>285625</v>
      </c>
      <c r="K19" s="110">
        <f t="shared" si="1"/>
        <v>488948</v>
      </c>
      <c r="L19" s="110">
        <f t="shared" si="1"/>
        <v>490048</v>
      </c>
      <c r="M19" s="110">
        <f t="shared" si="8"/>
        <v>1100</v>
      </c>
      <c r="N19" s="4" t="s">
        <v>105</v>
      </c>
      <c r="O19"/>
      <c r="P19" s="26">
        <v>2</v>
      </c>
    </row>
    <row r="20" spans="1:16" s="21" customFormat="1" ht="12.75">
      <c r="A20" s="26">
        <f t="shared" si="2"/>
        <v>-284523</v>
      </c>
      <c r="B20" s="4">
        <f t="shared" si="3"/>
        <v>284523</v>
      </c>
      <c r="C20" s="115">
        <v>285624</v>
      </c>
      <c r="D20" s="4">
        <f t="shared" si="0"/>
        <v>489546</v>
      </c>
      <c r="E20" s="4">
        <f t="shared" si="0"/>
        <v>490647</v>
      </c>
      <c r="F20" s="116">
        <f>C20-B20</f>
        <v>1101</v>
      </c>
      <c r="G20" s="117" t="s">
        <v>105</v>
      </c>
      <c r="I20" s="104">
        <f t="shared" si="7"/>
        <v>285625</v>
      </c>
      <c r="J20" s="104">
        <v>300185</v>
      </c>
      <c r="K20" s="108">
        <f t="shared" si="1"/>
        <v>490048</v>
      </c>
      <c r="L20" s="108">
        <f t="shared" si="1"/>
        <v>504608</v>
      </c>
      <c r="M20" s="104">
        <f t="shared" si="8"/>
        <v>14560</v>
      </c>
      <c r="N20" s="30" t="s">
        <v>104</v>
      </c>
      <c r="O20"/>
      <c r="P20" s="26">
        <v>2</v>
      </c>
    </row>
    <row r="21" spans="1:16" s="21" customFormat="1" ht="12.75">
      <c r="A21" s="26">
        <f t="shared" si="2"/>
        <v>-285624</v>
      </c>
      <c r="B21" s="21">
        <f t="shared" si="3"/>
        <v>285624</v>
      </c>
      <c r="C21">
        <v>300175</v>
      </c>
      <c r="D21" s="21">
        <f t="shared" si="0"/>
        <v>490647</v>
      </c>
      <c r="E21" s="21">
        <f t="shared" si="0"/>
        <v>505198</v>
      </c>
      <c r="F21" s="6">
        <f aca="true" t="shared" si="9" ref="F21:F31">C21-C20</f>
        <v>14551</v>
      </c>
      <c r="G21" s="36" t="s">
        <v>104</v>
      </c>
      <c r="I21" s="110">
        <f t="shared" si="7"/>
        <v>300185</v>
      </c>
      <c r="J21" s="110">
        <v>300997</v>
      </c>
      <c r="K21" s="110">
        <f t="shared" si="1"/>
        <v>504608</v>
      </c>
      <c r="L21" s="110">
        <f t="shared" si="1"/>
        <v>505420</v>
      </c>
      <c r="M21" s="110">
        <f t="shared" si="8"/>
        <v>812</v>
      </c>
      <c r="N21" s="4" t="s">
        <v>105</v>
      </c>
      <c r="O21"/>
      <c r="P21" s="26">
        <v>2</v>
      </c>
    </row>
    <row r="22" spans="1:16" s="21" customFormat="1" ht="12.75">
      <c r="A22" s="26">
        <f t="shared" si="2"/>
        <v>-300175</v>
      </c>
      <c r="B22" s="4">
        <f aca="true" t="shared" si="10" ref="B22:B32">C21</f>
        <v>300175</v>
      </c>
      <c r="C22" s="115">
        <v>301284</v>
      </c>
      <c r="D22" s="4">
        <f t="shared" si="0"/>
        <v>505198</v>
      </c>
      <c r="E22" s="4">
        <f t="shared" si="0"/>
        <v>506307</v>
      </c>
      <c r="F22" s="116">
        <f t="shared" si="9"/>
        <v>1109</v>
      </c>
      <c r="G22" s="117" t="s">
        <v>105</v>
      </c>
      <c r="H22" s="29"/>
      <c r="I22" s="104">
        <f t="shared" si="7"/>
        <v>300997</v>
      </c>
      <c r="J22" s="104">
        <v>307931</v>
      </c>
      <c r="K22" s="108">
        <f t="shared" si="1"/>
        <v>505420</v>
      </c>
      <c r="L22" s="108">
        <f t="shared" si="1"/>
        <v>512354</v>
      </c>
      <c r="M22" s="104">
        <f t="shared" si="8"/>
        <v>6934</v>
      </c>
      <c r="N22" s="31" t="s">
        <v>108</v>
      </c>
      <c r="O22"/>
      <c r="P22" s="26">
        <v>2</v>
      </c>
    </row>
    <row r="23" spans="1:16" s="21" customFormat="1" ht="12.75">
      <c r="A23" s="26">
        <f t="shared" si="2"/>
        <v>-301284</v>
      </c>
      <c r="B23">
        <f t="shared" si="10"/>
        <v>301284</v>
      </c>
      <c r="C23">
        <v>308213</v>
      </c>
      <c r="D23" s="21">
        <f t="shared" si="0"/>
        <v>506307</v>
      </c>
      <c r="E23" s="21">
        <f t="shared" si="0"/>
        <v>513236</v>
      </c>
      <c r="F23" s="6">
        <f t="shared" si="9"/>
        <v>6929</v>
      </c>
      <c r="G23" s="38" t="s">
        <v>108</v>
      </c>
      <c r="H23" s="29"/>
      <c r="I23" s="110">
        <f t="shared" si="7"/>
        <v>307931</v>
      </c>
      <c r="J23" s="110">
        <v>309030</v>
      </c>
      <c r="K23" s="110">
        <f t="shared" si="1"/>
        <v>512354</v>
      </c>
      <c r="L23" s="110">
        <f t="shared" si="1"/>
        <v>513453</v>
      </c>
      <c r="M23" s="110">
        <f t="shared" si="8"/>
        <v>1099</v>
      </c>
      <c r="N23" s="4" t="s">
        <v>105</v>
      </c>
      <c r="O23"/>
      <c r="P23" s="26">
        <v>2</v>
      </c>
    </row>
    <row r="24" spans="1:16" s="21" customFormat="1" ht="12.75">
      <c r="A24" s="26">
        <f t="shared" si="2"/>
        <v>-308213</v>
      </c>
      <c r="B24" s="4">
        <f t="shared" si="10"/>
        <v>308213</v>
      </c>
      <c r="C24" s="115">
        <v>309029</v>
      </c>
      <c r="D24" s="4">
        <f t="shared" si="0"/>
        <v>513236</v>
      </c>
      <c r="E24" s="4">
        <f t="shared" si="0"/>
        <v>514052</v>
      </c>
      <c r="F24" s="116">
        <f t="shared" si="9"/>
        <v>816</v>
      </c>
      <c r="G24" s="117" t="s">
        <v>105</v>
      </c>
      <c r="H24" s="29"/>
      <c r="I24" s="104">
        <f t="shared" si="7"/>
        <v>309030</v>
      </c>
      <c r="J24" s="93">
        <v>316535</v>
      </c>
      <c r="K24" s="108">
        <f t="shared" si="1"/>
        <v>513453</v>
      </c>
      <c r="L24" s="109">
        <f t="shared" si="1"/>
        <v>520958</v>
      </c>
      <c r="M24" s="122">
        <f>J25-I24</f>
        <v>14559</v>
      </c>
      <c r="N24" s="121" t="s">
        <v>104</v>
      </c>
      <c r="O24" s="97"/>
      <c r="P24" s="26">
        <v>2</v>
      </c>
    </row>
    <row r="25" spans="1:16" s="21" customFormat="1" ht="12.75">
      <c r="A25" s="26">
        <f t="shared" si="2"/>
        <v>-309029</v>
      </c>
      <c r="B25">
        <f t="shared" si="10"/>
        <v>309029</v>
      </c>
      <c r="C25">
        <v>323581</v>
      </c>
      <c r="D25" s="21">
        <f t="shared" si="0"/>
        <v>514052</v>
      </c>
      <c r="E25" s="21">
        <f t="shared" si="0"/>
        <v>528604</v>
      </c>
      <c r="F25" s="6">
        <f t="shared" si="9"/>
        <v>14552</v>
      </c>
      <c r="G25" s="36" t="s">
        <v>104</v>
      </c>
      <c r="H25" s="29"/>
      <c r="I25" s="104">
        <f t="shared" si="7"/>
        <v>316535</v>
      </c>
      <c r="J25" s="104">
        <v>323589</v>
      </c>
      <c r="K25" s="108">
        <f t="shared" si="1"/>
        <v>520958</v>
      </c>
      <c r="L25" s="108">
        <f t="shared" si="1"/>
        <v>528012</v>
      </c>
      <c r="M25" s="122"/>
      <c r="N25" s="121"/>
      <c r="O25"/>
      <c r="P25" s="26">
        <v>2</v>
      </c>
    </row>
    <row r="26" spans="1:16" s="21" customFormat="1" ht="12.75">
      <c r="A26" s="26">
        <f t="shared" si="2"/>
        <v>-323581</v>
      </c>
      <c r="B26" s="4">
        <f t="shared" si="10"/>
        <v>323581</v>
      </c>
      <c r="C26" s="115">
        <v>324688</v>
      </c>
      <c r="D26" s="4">
        <f t="shared" si="0"/>
        <v>528604</v>
      </c>
      <c r="E26" s="4">
        <f t="shared" si="0"/>
        <v>529711</v>
      </c>
      <c r="F26" s="116">
        <f t="shared" si="9"/>
        <v>1107</v>
      </c>
      <c r="G26" s="117" t="s">
        <v>105</v>
      </c>
      <c r="H26" s="29"/>
      <c r="I26" s="110">
        <f t="shared" si="7"/>
        <v>323589</v>
      </c>
      <c r="J26" s="110">
        <v>324691</v>
      </c>
      <c r="K26" s="110">
        <f t="shared" si="1"/>
        <v>528012</v>
      </c>
      <c r="L26" s="110">
        <f t="shared" si="1"/>
        <v>529114</v>
      </c>
      <c r="M26" s="110">
        <f>J26-I26</f>
        <v>1102</v>
      </c>
      <c r="N26" s="4" t="s">
        <v>105</v>
      </c>
      <c r="O26"/>
      <c r="P26" s="26">
        <v>2</v>
      </c>
    </row>
    <row r="27" spans="1:16" s="21" customFormat="1" ht="12.75">
      <c r="A27" s="26">
        <f t="shared" si="2"/>
        <v>-324688</v>
      </c>
      <c r="B27">
        <f t="shared" si="10"/>
        <v>324688</v>
      </c>
      <c r="C27">
        <v>339233</v>
      </c>
      <c r="D27" s="21">
        <f t="shared" si="0"/>
        <v>529711</v>
      </c>
      <c r="E27" s="21">
        <f t="shared" si="0"/>
        <v>544256</v>
      </c>
      <c r="F27" s="6">
        <f t="shared" si="9"/>
        <v>14545</v>
      </c>
      <c r="G27" s="36" t="s">
        <v>104</v>
      </c>
      <c r="H27" s="29"/>
      <c r="I27" s="104">
        <f t="shared" si="7"/>
        <v>324691</v>
      </c>
      <c r="J27" s="104">
        <v>339246</v>
      </c>
      <c r="K27" s="108">
        <f t="shared" si="1"/>
        <v>529114</v>
      </c>
      <c r="L27" s="108">
        <f t="shared" si="1"/>
        <v>543669</v>
      </c>
      <c r="M27" s="104">
        <f>J27-I27</f>
        <v>14555</v>
      </c>
      <c r="N27" s="30" t="s">
        <v>104</v>
      </c>
      <c r="O27"/>
      <c r="P27" s="26">
        <v>2</v>
      </c>
    </row>
    <row r="28" spans="1:16" s="21" customFormat="1" ht="12.75">
      <c r="A28" s="26">
        <f t="shared" si="2"/>
        <v>-339233</v>
      </c>
      <c r="B28" s="4">
        <f t="shared" si="10"/>
        <v>339233</v>
      </c>
      <c r="C28" s="115">
        <v>340349</v>
      </c>
      <c r="D28" s="4">
        <f t="shared" si="0"/>
        <v>544256</v>
      </c>
      <c r="E28" s="4">
        <f t="shared" si="0"/>
        <v>545372</v>
      </c>
      <c r="F28" s="116">
        <f t="shared" si="9"/>
        <v>1116</v>
      </c>
      <c r="G28" s="117" t="s">
        <v>105</v>
      </c>
      <c r="H28" s="29"/>
      <c r="I28" s="104">
        <f t="shared" si="7"/>
        <v>339246</v>
      </c>
      <c r="J28" s="104">
        <v>340058</v>
      </c>
      <c r="K28" s="108">
        <f t="shared" si="1"/>
        <v>543669</v>
      </c>
      <c r="L28" s="108">
        <f t="shared" si="1"/>
        <v>544481</v>
      </c>
      <c r="M28" s="104">
        <f>J28-I28</f>
        <v>812</v>
      </c>
      <c r="N28" t="s">
        <v>105</v>
      </c>
      <c r="O28"/>
      <c r="P28" s="26">
        <v>2</v>
      </c>
    </row>
    <row r="29" spans="1:16" s="21" customFormat="1" ht="12.75">
      <c r="A29" s="26">
        <f t="shared" si="2"/>
        <v>-340349</v>
      </c>
      <c r="B29">
        <f t="shared" si="10"/>
        <v>340349</v>
      </c>
      <c r="C29">
        <v>348671</v>
      </c>
      <c r="D29" s="21">
        <f t="shared" si="0"/>
        <v>545372</v>
      </c>
      <c r="E29" s="21">
        <f t="shared" si="0"/>
        <v>553694</v>
      </c>
      <c r="F29" s="6">
        <f t="shared" si="9"/>
        <v>8322</v>
      </c>
      <c r="G29" s="38" t="s">
        <v>109</v>
      </c>
      <c r="H29" s="29"/>
      <c r="I29" s="104">
        <f t="shared" si="7"/>
        <v>340058</v>
      </c>
      <c r="J29" s="104">
        <v>348406</v>
      </c>
      <c r="K29" s="108">
        <f t="shared" si="1"/>
        <v>544481</v>
      </c>
      <c r="L29" s="108">
        <f t="shared" si="1"/>
        <v>552829</v>
      </c>
      <c r="M29" s="104">
        <f>J29-I29</f>
        <v>8348</v>
      </c>
      <c r="N29" s="31" t="s">
        <v>109</v>
      </c>
      <c r="O29"/>
      <c r="P29" s="26">
        <v>2</v>
      </c>
    </row>
    <row r="30" spans="1:16" s="21" customFormat="1" ht="12.75">
      <c r="A30" s="26">
        <f t="shared" si="2"/>
        <v>-348671</v>
      </c>
      <c r="B30" s="4">
        <f t="shared" si="10"/>
        <v>348671</v>
      </c>
      <c r="C30" s="115">
        <v>349494</v>
      </c>
      <c r="D30" s="4">
        <f t="shared" si="0"/>
        <v>553694</v>
      </c>
      <c r="E30" s="4">
        <f t="shared" si="0"/>
        <v>554517</v>
      </c>
      <c r="F30" s="116">
        <f t="shared" si="9"/>
        <v>823</v>
      </c>
      <c r="G30" s="117" t="s">
        <v>105</v>
      </c>
      <c r="H30" s="29"/>
      <c r="I30" s="21"/>
      <c r="J30"/>
      <c r="K30"/>
      <c r="L30"/>
      <c r="M30"/>
      <c r="N30"/>
      <c r="O30"/>
      <c r="P30" s="26">
        <v>2</v>
      </c>
    </row>
    <row r="31" spans="1:16" s="21" customFormat="1" ht="12.75">
      <c r="A31" s="26">
        <f t="shared" si="2"/>
        <v>-349494</v>
      </c>
      <c r="B31">
        <f t="shared" si="10"/>
        <v>349494</v>
      </c>
      <c r="C31" s="32">
        <v>351159</v>
      </c>
      <c r="D31" s="21">
        <f t="shared" si="0"/>
        <v>554517</v>
      </c>
      <c r="E31" s="96">
        <f t="shared" si="0"/>
        <v>556182</v>
      </c>
      <c r="F31" s="6">
        <f t="shared" si="9"/>
        <v>1665</v>
      </c>
      <c r="G31" s="123" t="s">
        <v>104</v>
      </c>
      <c r="H31" s="97"/>
      <c r="I31" s="21"/>
      <c r="J31"/>
      <c r="K31"/>
      <c r="L31"/>
      <c r="M31"/>
      <c r="N31"/>
      <c r="O31"/>
      <c r="P31" s="26">
        <v>2</v>
      </c>
    </row>
    <row r="32" spans="1:16" s="21" customFormat="1" ht="12.75">
      <c r="A32" s="26">
        <f t="shared" si="2"/>
        <v>-351159</v>
      </c>
      <c r="B32" s="19">
        <f t="shared" si="10"/>
        <v>351159</v>
      </c>
      <c r="C32" s="19">
        <v>364108</v>
      </c>
      <c r="D32" s="21">
        <f t="shared" si="0"/>
        <v>556182</v>
      </c>
      <c r="E32" s="21">
        <f t="shared" si="0"/>
        <v>569131</v>
      </c>
      <c r="F32" s="23">
        <f>C32-B31</f>
        <v>14614</v>
      </c>
      <c r="G32" s="123"/>
      <c r="H32" s="29"/>
      <c r="I32" s="21"/>
      <c r="J32"/>
      <c r="K32"/>
      <c r="L32"/>
      <c r="M32"/>
      <c r="N32"/>
      <c r="O32"/>
      <c r="P32" s="26">
        <v>2</v>
      </c>
    </row>
    <row r="33" ht="12.75">
      <c r="I33" s="21"/>
    </row>
    <row r="34" ht="12.75">
      <c r="I34" s="21"/>
    </row>
    <row r="35" ht="12.75">
      <c r="I35" s="21"/>
    </row>
    <row r="36" spans="2:14" ht="12.75">
      <c r="B36" s="10" t="s">
        <v>89</v>
      </c>
      <c r="I36" s="103" t="s">
        <v>92</v>
      </c>
      <c r="J36" s="104"/>
      <c r="K36" s="104"/>
      <c r="L36" s="104"/>
      <c r="M36" s="104"/>
      <c r="N36" s="105"/>
    </row>
    <row r="37" spans="2:15" s="18" customFormat="1" ht="25.5">
      <c r="B37" s="18" t="s">
        <v>106</v>
      </c>
      <c r="C37" s="18" t="s">
        <v>107</v>
      </c>
      <c r="F37" s="18" t="s">
        <v>115</v>
      </c>
      <c r="G37" s="66" t="s">
        <v>103</v>
      </c>
      <c r="H37" s="98"/>
      <c r="I37" s="106" t="s">
        <v>106</v>
      </c>
      <c r="J37" s="106" t="s">
        <v>107</v>
      </c>
      <c r="K37" s="106" t="s">
        <v>106</v>
      </c>
      <c r="L37" s="106" t="s">
        <v>107</v>
      </c>
      <c r="M37" s="106" t="s">
        <v>115</v>
      </c>
      <c r="N37" s="107" t="s">
        <v>103</v>
      </c>
      <c r="O37" s="101"/>
    </row>
    <row r="38" spans="2:15" ht="12.75">
      <c r="B38" s="119" t="s">
        <v>146</v>
      </c>
      <c r="C38" s="119"/>
      <c r="D38" s="119" t="s">
        <v>184</v>
      </c>
      <c r="E38" s="119"/>
      <c r="H38" s="99"/>
      <c r="I38" s="120" t="s">
        <v>146</v>
      </c>
      <c r="J38" s="120"/>
      <c r="K38" s="124" t="s">
        <v>183</v>
      </c>
      <c r="L38" s="124"/>
      <c r="M38" s="104"/>
      <c r="N38" s="105"/>
      <c r="O38" s="99"/>
    </row>
    <row r="39" spans="1:16" ht="12.75">
      <c r="A39" s="26">
        <f aca="true" t="shared" si="11" ref="A39:A49">-B39</f>
        <v>0</v>
      </c>
      <c r="B39">
        <v>0</v>
      </c>
      <c r="C39">
        <v>36600</v>
      </c>
      <c r="D39" s="21">
        <f aca="true" t="shared" si="12" ref="D39:E41">B39+205023</f>
        <v>205023</v>
      </c>
      <c r="E39" s="21">
        <f t="shared" si="12"/>
        <v>241623</v>
      </c>
      <c r="F39">
        <f>C39-B39</f>
        <v>36600</v>
      </c>
      <c r="G39" s="15" t="s">
        <v>119</v>
      </c>
      <c r="H39" s="100"/>
      <c r="I39" s="104">
        <v>0</v>
      </c>
      <c r="J39" s="104">
        <v>36600</v>
      </c>
      <c r="K39" s="108">
        <f>I39+204423</f>
        <v>204423</v>
      </c>
      <c r="L39" s="108">
        <f>J39+204423</f>
        <v>241023</v>
      </c>
      <c r="M39" s="104">
        <f>J39-I39</f>
        <v>36600</v>
      </c>
      <c r="N39" s="105" t="s">
        <v>119</v>
      </c>
      <c r="O39" s="100"/>
      <c r="P39">
        <v>1</v>
      </c>
    </row>
    <row r="40" spans="1:16" ht="12.75">
      <c r="A40" s="26">
        <f t="shared" si="11"/>
        <v>-36600</v>
      </c>
      <c r="B40">
        <f>C39</f>
        <v>36600</v>
      </c>
      <c r="C40">
        <v>110000</v>
      </c>
      <c r="D40" s="21">
        <f t="shared" si="12"/>
        <v>241623</v>
      </c>
      <c r="E40" s="21">
        <f t="shared" si="12"/>
        <v>315023</v>
      </c>
      <c r="F40">
        <f>C40-B40</f>
        <v>73400</v>
      </c>
      <c r="G40" s="15" t="s">
        <v>121</v>
      </c>
      <c r="H40" s="100"/>
      <c r="I40" s="104">
        <f>J39</f>
        <v>36600</v>
      </c>
      <c r="J40" s="104">
        <v>110000</v>
      </c>
      <c r="K40" s="108">
        <f aca="true" t="shared" si="13" ref="K40:K48">I40+204423</f>
        <v>241023</v>
      </c>
      <c r="L40" s="108">
        <f aca="true" t="shared" si="14" ref="L40:L47">J40+204423</f>
        <v>314423</v>
      </c>
      <c r="M40" s="104">
        <f aca="true" t="shared" si="15" ref="M40:M47">J40-I40</f>
        <v>73400</v>
      </c>
      <c r="N40" s="105" t="s">
        <v>121</v>
      </c>
      <c r="O40" s="100"/>
      <c r="P40">
        <v>1</v>
      </c>
    </row>
    <row r="41" spans="1:16" ht="12.75">
      <c r="A41" s="26">
        <f t="shared" si="11"/>
        <v>-110000</v>
      </c>
      <c r="B41">
        <f aca="true" t="shared" si="16" ref="B41:B49">C40</f>
        <v>110000</v>
      </c>
      <c r="C41">
        <v>132000</v>
      </c>
      <c r="D41" s="21">
        <f t="shared" si="12"/>
        <v>315023</v>
      </c>
      <c r="E41" s="21">
        <f t="shared" si="12"/>
        <v>337023</v>
      </c>
      <c r="F41">
        <f>C41-B41</f>
        <v>22000</v>
      </c>
      <c r="G41" s="15" t="s">
        <v>120</v>
      </c>
      <c r="H41" s="100"/>
      <c r="I41" s="110">
        <f aca="true" t="shared" si="17" ref="I41:I48">J40</f>
        <v>110000</v>
      </c>
      <c r="J41" s="110">
        <v>132000</v>
      </c>
      <c r="K41" s="110">
        <f t="shared" si="13"/>
        <v>314423</v>
      </c>
      <c r="L41" s="110">
        <f t="shared" si="14"/>
        <v>336423</v>
      </c>
      <c r="M41" s="110">
        <f t="shared" si="15"/>
        <v>22000</v>
      </c>
      <c r="N41" s="111" t="s">
        <v>120</v>
      </c>
      <c r="O41" s="100"/>
      <c r="P41">
        <v>1</v>
      </c>
    </row>
    <row r="42" spans="1:16" ht="12.75">
      <c r="A42" s="26">
        <f t="shared" si="11"/>
        <v>-132000</v>
      </c>
      <c r="B42">
        <f t="shared" si="16"/>
        <v>132000</v>
      </c>
      <c r="C42">
        <f>B42+F42</f>
        <v>168023</v>
      </c>
      <c r="D42" s="21">
        <f aca="true" t="shared" si="18" ref="D42:D49">B42+205023</f>
        <v>337023</v>
      </c>
      <c r="E42" s="21">
        <f aca="true" t="shared" si="19" ref="E42:E48">C42+205023</f>
        <v>373046</v>
      </c>
      <c r="F42">
        <v>36023</v>
      </c>
      <c r="G42" s="15" t="s">
        <v>122</v>
      </c>
      <c r="H42" s="100"/>
      <c r="I42" s="104">
        <f t="shared" si="17"/>
        <v>132000</v>
      </c>
      <c r="J42" s="104">
        <v>168622</v>
      </c>
      <c r="K42" s="108">
        <f t="shared" si="13"/>
        <v>336423</v>
      </c>
      <c r="L42" s="108">
        <f t="shared" si="14"/>
        <v>373045</v>
      </c>
      <c r="M42" s="104">
        <f t="shared" si="15"/>
        <v>36622</v>
      </c>
      <c r="N42" s="105" t="s">
        <v>122</v>
      </c>
      <c r="O42" s="100"/>
      <c r="P42">
        <v>1</v>
      </c>
    </row>
    <row r="43" spans="1:16" ht="12.75">
      <c r="A43" s="26">
        <f t="shared" si="11"/>
        <v>-168023</v>
      </c>
      <c r="B43">
        <f t="shared" si="16"/>
        <v>168023</v>
      </c>
      <c r="C43">
        <f aca="true" t="shared" si="20" ref="C43:C48">B43+F43</f>
        <v>174977</v>
      </c>
      <c r="D43" s="21">
        <f t="shared" si="18"/>
        <v>373046</v>
      </c>
      <c r="E43" s="21">
        <f t="shared" si="19"/>
        <v>380000</v>
      </c>
      <c r="F43">
        <v>6954</v>
      </c>
      <c r="G43" s="15" t="s">
        <v>123</v>
      </c>
      <c r="H43" s="100"/>
      <c r="I43" s="110">
        <f t="shared" si="17"/>
        <v>168622</v>
      </c>
      <c r="J43" s="110">
        <v>175576</v>
      </c>
      <c r="K43" s="110">
        <f t="shared" si="13"/>
        <v>373045</v>
      </c>
      <c r="L43" s="110">
        <f t="shared" si="14"/>
        <v>379999</v>
      </c>
      <c r="M43" s="110">
        <f t="shared" si="15"/>
        <v>6954</v>
      </c>
      <c r="N43" s="111" t="s">
        <v>123</v>
      </c>
      <c r="O43" s="100"/>
      <c r="P43">
        <v>1</v>
      </c>
    </row>
    <row r="44" spans="1:16" ht="12.75">
      <c r="A44" s="26">
        <f t="shared" si="11"/>
        <v>-174977</v>
      </c>
      <c r="B44">
        <f t="shared" si="16"/>
        <v>174977</v>
      </c>
      <c r="C44">
        <f t="shared" si="20"/>
        <v>204423</v>
      </c>
      <c r="D44" s="21">
        <f t="shared" si="18"/>
        <v>380000</v>
      </c>
      <c r="E44" s="21">
        <f t="shared" si="19"/>
        <v>409446</v>
      </c>
      <c r="F44">
        <v>29446</v>
      </c>
      <c r="G44" s="15" t="s">
        <v>124</v>
      </c>
      <c r="H44" s="100"/>
      <c r="I44" s="104">
        <f t="shared" si="17"/>
        <v>175576</v>
      </c>
      <c r="J44" s="104">
        <v>205032</v>
      </c>
      <c r="K44" s="108">
        <f t="shared" si="13"/>
        <v>379999</v>
      </c>
      <c r="L44" s="108">
        <f t="shared" si="14"/>
        <v>409455</v>
      </c>
      <c r="M44" s="104">
        <f t="shared" si="15"/>
        <v>29456</v>
      </c>
      <c r="N44" s="105" t="s">
        <v>124</v>
      </c>
      <c r="O44" s="100"/>
      <c r="P44">
        <v>1</v>
      </c>
    </row>
    <row r="45" spans="1:16" ht="12.75">
      <c r="A45" s="26">
        <f t="shared" si="11"/>
        <v>-204423</v>
      </c>
      <c r="B45">
        <f t="shared" si="16"/>
        <v>204423</v>
      </c>
      <c r="C45">
        <f t="shared" si="20"/>
        <v>211377</v>
      </c>
      <c r="D45" s="21">
        <f t="shared" si="18"/>
        <v>409446</v>
      </c>
      <c r="E45" s="21">
        <f t="shared" si="19"/>
        <v>416400</v>
      </c>
      <c r="F45">
        <v>6954</v>
      </c>
      <c r="G45" s="15" t="s">
        <v>125</v>
      </c>
      <c r="H45" s="100"/>
      <c r="I45" s="103">
        <f t="shared" si="17"/>
        <v>205032</v>
      </c>
      <c r="J45" s="103">
        <v>211986</v>
      </c>
      <c r="K45" s="103">
        <f t="shared" si="13"/>
        <v>409455</v>
      </c>
      <c r="L45" s="103">
        <f t="shared" si="14"/>
        <v>416409</v>
      </c>
      <c r="M45" s="103">
        <f t="shared" si="15"/>
        <v>6954</v>
      </c>
      <c r="N45" s="112" t="s">
        <v>125</v>
      </c>
      <c r="O45" s="100"/>
      <c r="P45">
        <v>1</v>
      </c>
    </row>
    <row r="46" spans="1:16" ht="12.75">
      <c r="A46" s="26">
        <f t="shared" si="11"/>
        <v>-211377</v>
      </c>
      <c r="B46">
        <f t="shared" si="16"/>
        <v>211377</v>
      </c>
      <c r="C46">
        <f t="shared" si="20"/>
        <v>243570</v>
      </c>
      <c r="D46" s="21">
        <f t="shared" si="18"/>
        <v>416400</v>
      </c>
      <c r="E46" s="21">
        <f t="shared" si="19"/>
        <v>448593</v>
      </c>
      <c r="F46">
        <v>32193</v>
      </c>
      <c r="G46" s="15" t="s">
        <v>126</v>
      </c>
      <c r="H46" s="100"/>
      <c r="I46" s="104">
        <f t="shared" si="17"/>
        <v>211986</v>
      </c>
      <c r="J46" s="104">
        <v>253386</v>
      </c>
      <c r="K46" s="108">
        <f t="shared" si="13"/>
        <v>416409</v>
      </c>
      <c r="L46" s="108">
        <f t="shared" si="14"/>
        <v>457809</v>
      </c>
      <c r="M46" s="104">
        <f t="shared" si="15"/>
        <v>41400</v>
      </c>
      <c r="N46" s="105" t="s">
        <v>126</v>
      </c>
      <c r="O46" s="100"/>
      <c r="P46">
        <v>1</v>
      </c>
    </row>
    <row r="47" spans="1:16" ht="12.75">
      <c r="A47" s="26">
        <f t="shared" si="11"/>
        <v>-243570</v>
      </c>
      <c r="B47">
        <f t="shared" si="16"/>
        <v>243570</v>
      </c>
      <c r="C47">
        <f t="shared" si="20"/>
        <v>255980</v>
      </c>
      <c r="D47" s="21">
        <f t="shared" si="18"/>
        <v>448593</v>
      </c>
      <c r="E47" s="21">
        <f t="shared" si="19"/>
        <v>461003</v>
      </c>
      <c r="F47">
        <v>12410</v>
      </c>
      <c r="G47" s="15" t="s">
        <v>94</v>
      </c>
      <c r="H47" s="100"/>
      <c r="I47" s="104">
        <f t="shared" si="17"/>
        <v>253386</v>
      </c>
      <c r="J47" s="104">
        <v>266256</v>
      </c>
      <c r="K47" s="108">
        <f t="shared" si="13"/>
        <v>457809</v>
      </c>
      <c r="L47" s="108">
        <f t="shared" si="14"/>
        <v>470679</v>
      </c>
      <c r="M47" s="104">
        <f t="shared" si="15"/>
        <v>12870</v>
      </c>
      <c r="N47" s="105" t="s">
        <v>94</v>
      </c>
      <c r="O47" s="100"/>
      <c r="P47">
        <v>1</v>
      </c>
    </row>
    <row r="48" spans="1:16" ht="12.75">
      <c r="A48" s="26">
        <f t="shared" si="11"/>
        <v>-255980</v>
      </c>
      <c r="B48">
        <f t="shared" si="16"/>
        <v>255980</v>
      </c>
      <c r="C48">
        <f t="shared" si="20"/>
        <v>266760</v>
      </c>
      <c r="D48" s="21">
        <f t="shared" si="18"/>
        <v>461003</v>
      </c>
      <c r="E48" s="21">
        <f t="shared" si="19"/>
        <v>471783</v>
      </c>
      <c r="F48">
        <v>10780</v>
      </c>
      <c r="G48" s="15" t="s">
        <v>127</v>
      </c>
      <c r="H48" s="100"/>
      <c r="I48" s="104">
        <f t="shared" si="17"/>
        <v>266256</v>
      </c>
      <c r="J48" s="104"/>
      <c r="K48" s="108">
        <f t="shared" si="13"/>
        <v>470679</v>
      </c>
      <c r="L48" s="108"/>
      <c r="M48" s="104"/>
      <c r="N48" s="105" t="s">
        <v>127</v>
      </c>
      <c r="O48" s="100"/>
      <c r="P48">
        <v>1</v>
      </c>
    </row>
    <row r="49" spans="1:16" ht="12.75">
      <c r="A49" s="26">
        <f t="shared" si="11"/>
        <v>-266760</v>
      </c>
      <c r="B49">
        <f t="shared" si="16"/>
        <v>266760</v>
      </c>
      <c r="D49" s="21">
        <f t="shared" si="18"/>
        <v>471783</v>
      </c>
      <c r="E49" s="21"/>
      <c r="H49" s="100"/>
      <c r="O49" s="102"/>
      <c r="P49">
        <v>1</v>
      </c>
    </row>
    <row r="50" spans="8:15" ht="12.75">
      <c r="H50" s="100"/>
      <c r="O50" s="102"/>
    </row>
    <row r="51" ht="12.75">
      <c r="O51" s="102"/>
    </row>
    <row r="52" ht="12.75">
      <c r="O52" s="102"/>
    </row>
  </sheetData>
  <mergeCells count="11">
    <mergeCell ref="K38:L38"/>
    <mergeCell ref="D3:E3"/>
    <mergeCell ref="N24:N25"/>
    <mergeCell ref="M24:M25"/>
    <mergeCell ref="G31:G32"/>
    <mergeCell ref="I3:J3"/>
    <mergeCell ref="K3:L3"/>
    <mergeCell ref="B3:C3"/>
    <mergeCell ref="B38:C38"/>
    <mergeCell ref="D38:E38"/>
    <mergeCell ref="I38:J38"/>
  </mergeCells>
  <printOptions/>
  <pageMargins left="0.44" right="0.25" top="0.69" bottom="1" header="0.5" footer="0.5"/>
  <pageSetup horizontalDpi="600" verticalDpi="600" orientation="landscape" paperSize="9" scale="70" r:id="rId1"/>
  <headerFooter alignWithMargins="0">
    <oddHeader>&amp;L&amp;D&amp;RInterferences and Magnetic elements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5" zoomScaleNormal="85" workbookViewId="0" topLeftCell="A1">
      <selection activeCell="R17" sqref="R17"/>
    </sheetView>
  </sheetViews>
  <sheetFormatPr defaultColWidth="9.140625" defaultRowHeight="12.75"/>
  <cols>
    <col min="1" max="1" width="7.28125" style="0" customWidth="1"/>
    <col min="2" max="2" width="7.57421875" style="0" bestFit="1" customWidth="1"/>
    <col min="3" max="3" width="7.140625" style="0" customWidth="1"/>
    <col min="4" max="4" width="5.28125" style="0" bestFit="1" customWidth="1"/>
    <col min="5" max="5" width="8.00390625" style="79" customWidth="1"/>
    <col min="6" max="6" width="10.421875" style="70" bestFit="1" customWidth="1"/>
    <col min="7" max="7" width="11.28125" style="15" customWidth="1"/>
    <col min="8" max="8" width="9.28125" style="24" bestFit="1" customWidth="1"/>
    <col min="9" max="9" width="10.7109375" style="24" customWidth="1"/>
    <col min="10" max="10" width="8.00390625" style="24" bestFit="1" customWidth="1"/>
    <col min="11" max="11" width="19.421875" style="24" bestFit="1" customWidth="1"/>
    <col min="12" max="12" width="5.00390625" style="19" customWidth="1"/>
    <col min="13" max="13" width="7.28125" style="0" customWidth="1"/>
    <col min="14" max="14" width="7.140625" style="0" bestFit="1" customWidth="1"/>
    <col min="15" max="15" width="7.140625" style="0" customWidth="1"/>
    <col min="16" max="16" width="5.28125" style="0" bestFit="1" customWidth="1"/>
    <col min="17" max="17" width="8.28125" style="79" customWidth="1"/>
    <col min="18" max="18" width="15.28125" style="70" customWidth="1"/>
    <col min="19" max="19" width="11.28125" style="15" customWidth="1"/>
    <col min="20" max="20" width="8.8515625" style="24" bestFit="1" customWidth="1"/>
    <col min="21" max="21" width="15.140625" style="24" bestFit="1" customWidth="1"/>
    <col min="22" max="22" width="8.00390625" style="24" bestFit="1" customWidth="1"/>
    <col min="23" max="23" width="19.421875" style="24" bestFit="1" customWidth="1"/>
    <col min="24" max="25" width="5.00390625" style="0" customWidth="1"/>
    <col min="26" max="28" width="5.8515625" style="0" customWidth="1"/>
  </cols>
  <sheetData>
    <row r="1" spans="2:23" ht="12.75">
      <c r="B1" s="11" t="s">
        <v>89</v>
      </c>
      <c r="C1" s="11" t="s">
        <v>89</v>
      </c>
      <c r="K1" s="63" t="s">
        <v>144</v>
      </c>
      <c r="N1" s="11" t="s">
        <v>92</v>
      </c>
      <c r="O1" s="11" t="s">
        <v>92</v>
      </c>
      <c r="W1" s="63" t="s">
        <v>144</v>
      </c>
    </row>
    <row r="2" spans="3:23" ht="12.75">
      <c r="C2" s="11"/>
      <c r="D2" s="11"/>
      <c r="K2" s="63" t="s">
        <v>145</v>
      </c>
      <c r="O2" s="11"/>
      <c r="P2" s="11"/>
      <c r="W2" s="63" t="s">
        <v>145</v>
      </c>
    </row>
    <row r="3" spans="2:23" s="91" customFormat="1" ht="38.25">
      <c r="B3" s="18" t="s">
        <v>146</v>
      </c>
      <c r="C3" s="18" t="s">
        <v>183</v>
      </c>
      <c r="D3" s="18" t="s">
        <v>98</v>
      </c>
      <c r="E3" s="92" t="s">
        <v>185</v>
      </c>
      <c r="F3" s="92" t="s">
        <v>151</v>
      </c>
      <c r="G3" s="18" t="s">
        <v>149</v>
      </c>
      <c r="H3" s="92" t="s">
        <v>147</v>
      </c>
      <c r="I3" s="92" t="s">
        <v>148</v>
      </c>
      <c r="J3" s="92" t="s">
        <v>141</v>
      </c>
      <c r="K3" s="92" t="s">
        <v>143</v>
      </c>
      <c r="L3" s="136"/>
      <c r="N3" s="18"/>
      <c r="O3" s="18"/>
      <c r="P3" s="18" t="s">
        <v>98</v>
      </c>
      <c r="Q3" s="92" t="s">
        <v>185</v>
      </c>
      <c r="R3" s="92" t="s">
        <v>151</v>
      </c>
      <c r="S3" s="18" t="s">
        <v>149</v>
      </c>
      <c r="T3" s="92" t="s">
        <v>147</v>
      </c>
      <c r="U3" s="92" t="s">
        <v>148</v>
      </c>
      <c r="V3" s="92" t="s">
        <v>141</v>
      </c>
      <c r="W3" s="92" t="s">
        <v>143</v>
      </c>
    </row>
    <row r="4" spans="1:23" ht="12.75">
      <c r="A4" s="73" t="s">
        <v>156</v>
      </c>
      <c r="B4" s="73"/>
      <c r="C4" s="73"/>
      <c r="D4" s="73"/>
      <c r="E4" s="88">
        <v>0</v>
      </c>
      <c r="F4" s="74"/>
      <c r="G4" s="78"/>
      <c r="H4" s="74"/>
      <c r="I4" s="74"/>
      <c r="J4" s="74"/>
      <c r="K4" s="74"/>
      <c r="M4" s="73" t="s">
        <v>156</v>
      </c>
      <c r="N4" s="73"/>
      <c r="O4" s="73"/>
      <c r="P4" s="73"/>
      <c r="Q4" s="88">
        <v>0</v>
      </c>
      <c r="R4" s="74"/>
      <c r="S4" s="78"/>
      <c r="T4" s="74"/>
      <c r="U4" s="74"/>
      <c r="V4" s="74"/>
      <c r="W4" s="74"/>
    </row>
    <row r="5" spans="2:23" ht="12.75">
      <c r="B5" s="29">
        <v>0</v>
      </c>
      <c r="C5" s="29"/>
      <c r="D5" s="16">
        <v>0</v>
      </c>
      <c r="E5" s="67">
        <v>0</v>
      </c>
      <c r="F5" s="69">
        <f>0.2778*(B5-36600)/1000+60</f>
        <v>49.83252</v>
      </c>
      <c r="G5" s="80" t="s">
        <v>160</v>
      </c>
      <c r="H5" s="67">
        <v>59.8</v>
      </c>
      <c r="I5" s="67">
        <v>1.4</v>
      </c>
      <c r="J5" s="67">
        <f>H5-2*I5</f>
        <v>57</v>
      </c>
      <c r="K5" s="89">
        <f>J5-2</f>
        <v>55</v>
      </c>
      <c r="N5" s="29">
        <v>0</v>
      </c>
      <c r="O5" s="29"/>
      <c r="P5" s="16">
        <v>0</v>
      </c>
      <c r="Q5" s="67">
        <v>0</v>
      </c>
      <c r="R5" s="69">
        <f>0.2778*(N5-36600)/1000+60</f>
        <v>49.83252</v>
      </c>
      <c r="S5" s="80" t="s">
        <v>160</v>
      </c>
      <c r="T5" s="67">
        <v>59.8</v>
      </c>
      <c r="U5" s="67">
        <v>1.4</v>
      </c>
      <c r="V5" s="67">
        <f>T5-2*U5</f>
        <v>57</v>
      </c>
      <c r="W5" s="89">
        <f>V5-2</f>
        <v>55</v>
      </c>
    </row>
    <row r="6" spans="1:23" ht="12.75">
      <c r="A6" s="78" t="s">
        <v>157</v>
      </c>
      <c r="B6" s="78"/>
      <c r="C6" s="75"/>
      <c r="D6" s="75"/>
      <c r="E6" s="88">
        <v>36.6</v>
      </c>
      <c r="F6" s="76"/>
      <c r="G6" s="81"/>
      <c r="H6" s="76"/>
      <c r="I6" s="76"/>
      <c r="J6" s="74"/>
      <c r="K6" s="76"/>
      <c r="M6" s="78" t="s">
        <v>157</v>
      </c>
      <c r="N6" s="75"/>
      <c r="O6" s="75"/>
      <c r="P6" s="75"/>
      <c r="Q6" s="88">
        <v>36.6</v>
      </c>
      <c r="R6" s="76"/>
      <c r="S6" s="81"/>
      <c r="T6" s="76"/>
      <c r="U6" s="76"/>
      <c r="V6" s="74"/>
      <c r="W6" s="76"/>
    </row>
    <row r="7" spans="2:23" ht="12.75">
      <c r="B7" s="29">
        <v>36600</v>
      </c>
      <c r="C7" s="29"/>
      <c r="D7" s="16">
        <v>0</v>
      </c>
      <c r="E7" s="67">
        <v>0</v>
      </c>
      <c r="F7" s="69">
        <v>60</v>
      </c>
      <c r="G7" s="82" t="s">
        <v>153</v>
      </c>
      <c r="H7" s="24">
        <v>70</v>
      </c>
      <c r="I7" s="24">
        <v>1.5</v>
      </c>
      <c r="J7" s="67">
        <v>67</v>
      </c>
      <c r="K7" s="24">
        <v>57</v>
      </c>
      <c r="N7" s="29">
        <v>36600</v>
      </c>
      <c r="O7" s="29"/>
      <c r="P7" s="16">
        <v>0</v>
      </c>
      <c r="Q7" s="67">
        <v>0</v>
      </c>
      <c r="R7" s="69">
        <v>60</v>
      </c>
      <c r="S7" s="82" t="s">
        <v>153</v>
      </c>
      <c r="T7" s="24">
        <v>70</v>
      </c>
      <c r="U7" s="24">
        <v>1.5</v>
      </c>
      <c r="V7" s="67">
        <v>67</v>
      </c>
      <c r="W7" s="24">
        <v>57</v>
      </c>
    </row>
    <row r="8" spans="2:23" ht="12.75">
      <c r="B8" s="64">
        <v>39600</v>
      </c>
      <c r="C8" s="64"/>
      <c r="D8" s="61">
        <v>3</v>
      </c>
      <c r="E8" s="72"/>
      <c r="F8" s="65">
        <v>60.8334</v>
      </c>
      <c r="G8" s="90" t="s">
        <v>153</v>
      </c>
      <c r="H8" s="65">
        <v>70</v>
      </c>
      <c r="I8" s="65">
        <v>1.5</v>
      </c>
      <c r="J8" s="72">
        <v>67</v>
      </c>
      <c r="K8" s="65">
        <v>57</v>
      </c>
      <c r="N8" s="64">
        <v>39600</v>
      </c>
      <c r="O8" s="64"/>
      <c r="P8" s="61">
        <v>3</v>
      </c>
      <c r="Q8" s="72"/>
      <c r="R8" s="65">
        <v>60.8334</v>
      </c>
      <c r="S8" s="90" t="s">
        <v>153</v>
      </c>
      <c r="T8" s="65">
        <v>70</v>
      </c>
      <c r="U8" s="65">
        <v>1.5</v>
      </c>
      <c r="V8" s="72">
        <v>67</v>
      </c>
      <c r="W8" s="65">
        <v>57</v>
      </c>
    </row>
    <row r="9" spans="2:23" ht="12.75">
      <c r="B9" s="29">
        <v>39600</v>
      </c>
      <c r="C9" s="29"/>
      <c r="D9" s="16">
        <v>3</v>
      </c>
      <c r="E9" s="67">
        <v>3</v>
      </c>
      <c r="F9" s="69">
        <v>60.8334</v>
      </c>
      <c r="G9" s="82" t="s">
        <v>154</v>
      </c>
      <c r="H9" s="24">
        <v>88.9</v>
      </c>
      <c r="I9" s="24">
        <v>2</v>
      </c>
      <c r="J9" s="67">
        <v>84.9</v>
      </c>
      <c r="K9" s="24">
        <v>74.9</v>
      </c>
      <c r="N9" s="29">
        <v>39600</v>
      </c>
      <c r="O9" s="29"/>
      <c r="P9" s="16">
        <v>3</v>
      </c>
      <c r="Q9" s="67">
        <v>3</v>
      </c>
      <c r="R9" s="69">
        <v>60.8334</v>
      </c>
      <c r="S9" s="82" t="s">
        <v>154</v>
      </c>
      <c r="T9" s="24">
        <v>88.9</v>
      </c>
      <c r="U9" s="24">
        <v>2</v>
      </c>
      <c r="V9" s="67">
        <v>84.9</v>
      </c>
      <c r="W9" s="24">
        <v>74.9</v>
      </c>
    </row>
    <row r="10" spans="2:23" ht="12.75">
      <c r="B10" s="64">
        <v>90600</v>
      </c>
      <c r="C10" s="64"/>
      <c r="D10" s="61">
        <v>54</v>
      </c>
      <c r="E10" s="72"/>
      <c r="F10" s="65">
        <v>75.0012</v>
      </c>
      <c r="G10" s="90" t="s">
        <v>154</v>
      </c>
      <c r="H10" s="65">
        <v>88.9</v>
      </c>
      <c r="I10" s="65">
        <v>2</v>
      </c>
      <c r="J10" s="72">
        <v>84.9</v>
      </c>
      <c r="K10" s="65">
        <v>74.9</v>
      </c>
      <c r="N10" s="64">
        <v>90600</v>
      </c>
      <c r="O10" s="64"/>
      <c r="P10" s="61">
        <v>54</v>
      </c>
      <c r="Q10" s="72"/>
      <c r="R10" s="65">
        <v>75.0012</v>
      </c>
      <c r="S10" s="90" t="s">
        <v>154</v>
      </c>
      <c r="T10" s="65">
        <v>88.9</v>
      </c>
      <c r="U10" s="65">
        <v>2</v>
      </c>
      <c r="V10" s="72">
        <v>84.9</v>
      </c>
      <c r="W10" s="65">
        <v>74.9</v>
      </c>
    </row>
    <row r="11" spans="2:23" ht="12.75">
      <c r="B11" s="29">
        <v>90600</v>
      </c>
      <c r="C11" s="29"/>
      <c r="D11" s="16">
        <v>54</v>
      </c>
      <c r="E11" s="67">
        <v>51</v>
      </c>
      <c r="F11" s="69">
        <v>75.0012</v>
      </c>
      <c r="G11" s="82" t="s">
        <v>155</v>
      </c>
      <c r="H11" s="24">
        <v>103</v>
      </c>
      <c r="I11" s="24">
        <v>1.5</v>
      </c>
      <c r="J11" s="67">
        <v>100</v>
      </c>
      <c r="K11" s="24">
        <v>90</v>
      </c>
      <c r="N11" s="29">
        <v>90600</v>
      </c>
      <c r="O11" s="29"/>
      <c r="P11" s="16">
        <v>54</v>
      </c>
      <c r="Q11" s="67">
        <v>51</v>
      </c>
      <c r="R11" s="69">
        <v>75.0012</v>
      </c>
      <c r="S11" s="82" t="s">
        <v>155</v>
      </c>
      <c r="T11" s="24">
        <v>103</v>
      </c>
      <c r="U11" s="24">
        <v>1.5</v>
      </c>
      <c r="V11" s="67">
        <v>100</v>
      </c>
      <c r="W11" s="24">
        <v>90</v>
      </c>
    </row>
    <row r="12" spans="2:23" ht="12.75">
      <c r="B12" s="29">
        <v>108600</v>
      </c>
      <c r="C12" s="29"/>
      <c r="D12" s="16">
        <v>72</v>
      </c>
      <c r="E12" s="67">
        <v>18</v>
      </c>
      <c r="F12" s="69">
        <v>80.0016</v>
      </c>
      <c r="G12" s="82" t="s">
        <v>155</v>
      </c>
      <c r="H12" s="24">
        <v>103</v>
      </c>
      <c r="I12" s="24">
        <v>1.5</v>
      </c>
      <c r="J12" s="67">
        <v>100</v>
      </c>
      <c r="K12" s="24">
        <v>90</v>
      </c>
      <c r="N12" s="29">
        <v>108600</v>
      </c>
      <c r="O12" s="29"/>
      <c r="P12" s="16">
        <v>72</v>
      </c>
      <c r="Q12" s="67">
        <v>18</v>
      </c>
      <c r="R12" s="69">
        <v>80.0016</v>
      </c>
      <c r="S12" s="82" t="s">
        <v>155</v>
      </c>
      <c r="T12" s="24">
        <v>103</v>
      </c>
      <c r="U12" s="24">
        <v>1.5</v>
      </c>
      <c r="V12" s="67">
        <v>100</v>
      </c>
      <c r="W12" s="24">
        <v>90</v>
      </c>
    </row>
    <row r="13" spans="1:23" ht="12.75">
      <c r="A13" s="78" t="s">
        <v>158</v>
      </c>
      <c r="B13" s="78"/>
      <c r="C13" s="73"/>
      <c r="D13" s="73"/>
      <c r="E13" s="88">
        <f>SUM(E7:E12)</f>
        <v>72</v>
      </c>
      <c r="F13" s="76"/>
      <c r="G13" s="78"/>
      <c r="H13" s="74"/>
      <c r="I13" s="74"/>
      <c r="J13" s="74"/>
      <c r="K13" s="74"/>
      <c r="M13" s="78" t="s">
        <v>158</v>
      </c>
      <c r="N13" s="73"/>
      <c r="O13" s="73"/>
      <c r="P13" s="73"/>
      <c r="Q13" s="88">
        <f>SUM(Q7:Q12)</f>
        <v>72</v>
      </c>
      <c r="R13" s="76"/>
      <c r="S13" s="78"/>
      <c r="T13" s="74"/>
      <c r="U13" s="74"/>
      <c r="V13" s="74"/>
      <c r="W13" s="74"/>
    </row>
    <row r="14" spans="2:23" s="21" customFormat="1" ht="12.75">
      <c r="B14" s="11"/>
      <c r="C14" s="11"/>
      <c r="D14" s="11"/>
      <c r="E14" s="62">
        <f>E13+E6</f>
        <v>108.6</v>
      </c>
      <c r="F14" s="67"/>
      <c r="G14" s="28"/>
      <c r="H14" s="62"/>
      <c r="I14" s="62"/>
      <c r="J14" s="62"/>
      <c r="K14" s="62"/>
      <c r="L14" s="137"/>
      <c r="N14" s="11"/>
      <c r="O14" s="11"/>
      <c r="P14" s="11"/>
      <c r="Q14" s="62">
        <f>Q13+Q6</f>
        <v>108.6</v>
      </c>
      <c r="R14" s="67"/>
      <c r="S14" s="28"/>
      <c r="T14" s="62"/>
      <c r="U14" s="62"/>
      <c r="V14" s="62"/>
      <c r="W14" s="62"/>
    </row>
    <row r="15" spans="1:23" ht="12.75">
      <c r="A15" s="78" t="s">
        <v>159</v>
      </c>
      <c r="B15" s="78"/>
      <c r="C15" s="75"/>
      <c r="D15" s="75"/>
      <c r="E15" s="88">
        <v>22</v>
      </c>
      <c r="F15" s="76"/>
      <c r="G15" s="77"/>
      <c r="H15" s="76"/>
      <c r="I15" s="76"/>
      <c r="J15" s="76"/>
      <c r="K15" s="76"/>
      <c r="M15" s="78" t="s">
        <v>159</v>
      </c>
      <c r="N15" s="75"/>
      <c r="O15" s="75"/>
      <c r="P15" s="75"/>
      <c r="Q15" s="88">
        <v>22</v>
      </c>
      <c r="R15" s="76"/>
      <c r="S15" s="77"/>
      <c r="T15" s="76"/>
      <c r="U15" s="76"/>
      <c r="V15" s="76"/>
      <c r="W15" s="76"/>
    </row>
    <row r="16" spans="2:23" ht="12.75">
      <c r="B16" s="27">
        <v>132111</v>
      </c>
      <c r="C16" s="27"/>
      <c r="D16" s="64">
        <v>0</v>
      </c>
      <c r="E16" s="72"/>
      <c r="F16" s="72">
        <v>100.0898101</v>
      </c>
      <c r="G16" s="50" t="s">
        <v>132</v>
      </c>
      <c r="H16" s="65">
        <v>133</v>
      </c>
      <c r="I16" s="65">
        <v>2</v>
      </c>
      <c r="J16" s="65">
        <v>129</v>
      </c>
      <c r="K16" s="65">
        <v>119</v>
      </c>
      <c r="N16" s="27">
        <v>132111</v>
      </c>
      <c r="O16" s="27"/>
      <c r="P16" s="64">
        <v>0</v>
      </c>
      <c r="Q16" s="72"/>
      <c r="R16" s="72">
        <v>100.0898101</v>
      </c>
      <c r="S16" s="50" t="s">
        <v>132</v>
      </c>
      <c r="T16" s="65">
        <v>133</v>
      </c>
      <c r="U16" s="65">
        <v>2</v>
      </c>
      <c r="V16" s="65">
        <v>129</v>
      </c>
      <c r="W16" s="65">
        <v>119</v>
      </c>
    </row>
    <row r="17" spans="2:23" ht="12.75">
      <c r="B17">
        <v>168250</v>
      </c>
      <c r="D17" s="16">
        <v>36</v>
      </c>
      <c r="E17" s="24">
        <v>36</v>
      </c>
      <c r="F17" s="71">
        <v>129.85579</v>
      </c>
      <c r="G17" s="15" t="s">
        <v>132</v>
      </c>
      <c r="H17" s="24">
        <v>133</v>
      </c>
      <c r="I17" s="24">
        <v>2</v>
      </c>
      <c r="J17" s="24">
        <v>129</v>
      </c>
      <c r="K17" s="24">
        <v>119</v>
      </c>
      <c r="N17">
        <v>168900</v>
      </c>
      <c r="P17" s="16">
        <v>36</v>
      </c>
      <c r="Q17" s="24">
        <v>36</v>
      </c>
      <c r="R17" s="71">
        <v>129.85579</v>
      </c>
      <c r="S17" s="15" t="s">
        <v>132</v>
      </c>
      <c r="T17" s="24">
        <v>133</v>
      </c>
      <c r="U17" s="24">
        <v>2</v>
      </c>
      <c r="V17" s="24">
        <v>129</v>
      </c>
      <c r="W17" s="24">
        <v>119</v>
      </c>
    </row>
    <row r="18" spans="2:23" ht="12.75">
      <c r="B18" s="27">
        <v>168250</v>
      </c>
      <c r="C18" s="27"/>
      <c r="D18" s="61">
        <v>36</v>
      </c>
      <c r="E18" s="72"/>
      <c r="F18" s="72">
        <v>129.85579</v>
      </c>
      <c r="G18" s="50" t="s">
        <v>189</v>
      </c>
      <c r="H18" s="65">
        <v>114.3</v>
      </c>
      <c r="I18" s="65">
        <v>2</v>
      </c>
      <c r="J18" s="65">
        <v>110.3</v>
      </c>
      <c r="K18" s="65">
        <v>100.3</v>
      </c>
      <c r="L18" s="97"/>
      <c r="N18" s="27">
        <v>168900</v>
      </c>
      <c r="O18" s="27"/>
      <c r="P18" s="61">
        <v>36</v>
      </c>
      <c r="Q18" s="72"/>
      <c r="R18" s="72">
        <v>129.85579</v>
      </c>
      <c r="S18" s="50" t="s">
        <v>133</v>
      </c>
      <c r="T18" s="65">
        <v>114.3</v>
      </c>
      <c r="U18" s="65">
        <v>2</v>
      </c>
      <c r="V18" s="65">
        <v>110.3</v>
      </c>
      <c r="W18" s="65">
        <v>100.3</v>
      </c>
    </row>
    <row r="19" spans="2:23" ht="12.75">
      <c r="B19">
        <v>168450</v>
      </c>
      <c r="D19" s="16">
        <v>37</v>
      </c>
      <c r="E19" s="24">
        <v>1</v>
      </c>
      <c r="F19" s="71">
        <v>131.15035</v>
      </c>
      <c r="G19" s="15" t="s">
        <v>189</v>
      </c>
      <c r="H19" s="24">
        <v>114.3</v>
      </c>
      <c r="I19" s="24">
        <v>2</v>
      </c>
      <c r="J19" s="24">
        <v>110.3</v>
      </c>
      <c r="K19" s="24">
        <v>100.3</v>
      </c>
      <c r="L19" s="97"/>
      <c r="N19">
        <v>170500</v>
      </c>
      <c r="P19" s="16">
        <v>37</v>
      </c>
      <c r="Q19" s="24">
        <v>1</v>
      </c>
      <c r="R19" s="71">
        <v>131.15035</v>
      </c>
      <c r="S19" s="15" t="s">
        <v>133</v>
      </c>
      <c r="T19" s="24">
        <v>114.3</v>
      </c>
      <c r="U19" s="24">
        <v>2</v>
      </c>
      <c r="V19" s="24">
        <v>110.3</v>
      </c>
      <c r="W19" s="24">
        <v>100.3</v>
      </c>
    </row>
    <row r="20" spans="2:23" ht="12.75">
      <c r="B20" s="27">
        <v>168450</v>
      </c>
      <c r="C20" s="27"/>
      <c r="D20" s="61">
        <v>37</v>
      </c>
      <c r="E20" s="72"/>
      <c r="F20" s="72">
        <v>131.15035</v>
      </c>
      <c r="G20" s="50" t="s">
        <v>132</v>
      </c>
      <c r="H20" s="65">
        <v>133</v>
      </c>
      <c r="I20" s="65">
        <v>2</v>
      </c>
      <c r="J20" s="65">
        <v>129</v>
      </c>
      <c r="K20" s="65">
        <v>119</v>
      </c>
      <c r="N20" s="27">
        <v>170500</v>
      </c>
      <c r="O20" s="27"/>
      <c r="P20" s="61">
        <v>37</v>
      </c>
      <c r="Q20" s="72"/>
      <c r="R20" s="72">
        <v>131.15035</v>
      </c>
      <c r="S20" s="50" t="s">
        <v>132</v>
      </c>
      <c r="T20" s="65">
        <v>133</v>
      </c>
      <c r="U20" s="65">
        <v>2</v>
      </c>
      <c r="V20" s="65">
        <v>129</v>
      </c>
      <c r="W20" s="65">
        <v>119</v>
      </c>
    </row>
    <row r="21" spans="2:23" ht="12.75">
      <c r="B21">
        <v>175000</v>
      </c>
      <c r="D21" s="16">
        <v>43</v>
      </c>
      <c r="E21" s="24">
        <v>6</v>
      </c>
      <c r="F21" s="71">
        <v>134.7913</v>
      </c>
      <c r="G21" s="15" t="s">
        <v>132</v>
      </c>
      <c r="H21" s="24">
        <v>133</v>
      </c>
      <c r="I21" s="24">
        <v>2</v>
      </c>
      <c r="J21" s="24">
        <v>129</v>
      </c>
      <c r="K21" s="24">
        <v>119</v>
      </c>
      <c r="N21">
        <v>175000</v>
      </c>
      <c r="P21" s="16">
        <v>43</v>
      </c>
      <c r="Q21" s="24">
        <v>6</v>
      </c>
      <c r="R21" s="71">
        <v>134.7913</v>
      </c>
      <c r="S21" s="15" t="s">
        <v>132</v>
      </c>
      <c r="T21" s="24">
        <v>133</v>
      </c>
      <c r="U21" s="24">
        <v>2</v>
      </c>
      <c r="V21" s="24">
        <v>129</v>
      </c>
      <c r="W21" s="24">
        <v>119</v>
      </c>
    </row>
    <row r="22" spans="2:23" ht="12.75">
      <c r="B22" s="27">
        <v>175000</v>
      </c>
      <c r="C22" s="27"/>
      <c r="D22" s="61">
        <v>43</v>
      </c>
      <c r="E22" s="72"/>
      <c r="F22" s="72">
        <v>134.7913</v>
      </c>
      <c r="G22" s="50" t="s">
        <v>134</v>
      </c>
      <c r="H22" s="65">
        <v>168.3</v>
      </c>
      <c r="I22" s="65">
        <v>2.6</v>
      </c>
      <c r="J22" s="65">
        <v>163.1</v>
      </c>
      <c r="K22" s="65">
        <v>153.1</v>
      </c>
      <c r="N22" s="27">
        <v>175000</v>
      </c>
      <c r="O22" s="27"/>
      <c r="P22" s="61">
        <v>43</v>
      </c>
      <c r="Q22" s="72"/>
      <c r="R22" s="72">
        <v>134.7913</v>
      </c>
      <c r="S22" s="50" t="s">
        <v>134</v>
      </c>
      <c r="T22" s="65">
        <v>168.3</v>
      </c>
      <c r="U22" s="65">
        <v>2.6</v>
      </c>
      <c r="V22" s="65">
        <v>163.1</v>
      </c>
      <c r="W22" s="65">
        <v>153.1</v>
      </c>
    </row>
    <row r="23" spans="2:23" ht="12.75">
      <c r="B23">
        <v>212000</v>
      </c>
      <c r="D23" s="16">
        <v>80</v>
      </c>
      <c r="E23" s="24">
        <v>37</v>
      </c>
      <c r="F23" s="71">
        <v>164.728</v>
      </c>
      <c r="G23" s="15" t="s">
        <v>134</v>
      </c>
      <c r="H23" s="24">
        <v>168.3</v>
      </c>
      <c r="I23" s="24">
        <v>2.6</v>
      </c>
      <c r="J23" s="24">
        <v>163.1</v>
      </c>
      <c r="K23" s="24">
        <v>153.1</v>
      </c>
      <c r="N23">
        <v>212000</v>
      </c>
      <c r="P23" s="16">
        <v>80</v>
      </c>
      <c r="Q23" s="24">
        <v>37</v>
      </c>
      <c r="R23" s="71">
        <v>164.728</v>
      </c>
      <c r="S23" s="15" t="s">
        <v>134</v>
      </c>
      <c r="T23" s="24">
        <v>168.3</v>
      </c>
      <c r="U23" s="24">
        <v>2.6</v>
      </c>
      <c r="V23" s="24">
        <v>163.1</v>
      </c>
      <c r="W23" s="24">
        <v>153.1</v>
      </c>
    </row>
    <row r="24" spans="2:23" ht="12.75">
      <c r="B24" s="27">
        <v>212000</v>
      </c>
      <c r="C24" s="27"/>
      <c r="D24" s="61">
        <v>80</v>
      </c>
      <c r="E24" s="72"/>
      <c r="F24" s="72">
        <v>164.728</v>
      </c>
      <c r="G24" s="50" t="s">
        <v>135</v>
      </c>
      <c r="H24" s="65">
        <v>206</v>
      </c>
      <c r="I24" s="65">
        <v>3</v>
      </c>
      <c r="J24" s="65">
        <v>200</v>
      </c>
      <c r="K24" s="65">
        <v>190</v>
      </c>
      <c r="N24" s="27">
        <v>212000</v>
      </c>
      <c r="O24" s="27"/>
      <c r="P24" s="61">
        <v>80</v>
      </c>
      <c r="Q24" s="72"/>
      <c r="R24" s="72">
        <v>164.728</v>
      </c>
      <c r="S24" s="50" t="s">
        <v>135</v>
      </c>
      <c r="T24" s="65">
        <v>206</v>
      </c>
      <c r="U24" s="65">
        <v>3</v>
      </c>
      <c r="V24" s="65">
        <v>200</v>
      </c>
      <c r="W24" s="65">
        <v>190</v>
      </c>
    </row>
    <row r="25" spans="2:23" ht="12.75">
      <c r="B25">
        <v>252000</v>
      </c>
      <c r="D25" s="16">
        <v>120</v>
      </c>
      <c r="E25" s="24">
        <v>40</v>
      </c>
      <c r="F25" s="71">
        <v>197.09199999999998</v>
      </c>
      <c r="G25" s="15" t="s">
        <v>135</v>
      </c>
      <c r="H25" s="24">
        <v>206</v>
      </c>
      <c r="I25" s="24">
        <v>3</v>
      </c>
      <c r="J25" s="24">
        <v>200</v>
      </c>
      <c r="K25" s="24">
        <v>190</v>
      </c>
      <c r="N25">
        <v>252000</v>
      </c>
      <c r="P25" s="16">
        <v>120</v>
      </c>
      <c r="Q25" s="24">
        <v>40</v>
      </c>
      <c r="R25" s="71">
        <v>197.09199999999998</v>
      </c>
      <c r="S25" s="15" t="s">
        <v>135</v>
      </c>
      <c r="T25" s="24">
        <v>206</v>
      </c>
      <c r="U25" s="24">
        <v>3</v>
      </c>
      <c r="V25" s="24">
        <v>200</v>
      </c>
      <c r="W25" s="24">
        <v>190</v>
      </c>
    </row>
    <row r="26" spans="2:23" ht="12.75">
      <c r="B26" s="27">
        <v>252000</v>
      </c>
      <c r="C26" s="27"/>
      <c r="D26" s="61">
        <v>120</v>
      </c>
      <c r="E26" s="72"/>
      <c r="F26" s="72">
        <v>197.09199999999998</v>
      </c>
      <c r="G26" s="50" t="s">
        <v>136</v>
      </c>
      <c r="H26" s="65">
        <v>219.1</v>
      </c>
      <c r="I26" s="65">
        <v>2.9</v>
      </c>
      <c r="J26" s="65">
        <v>213.3</v>
      </c>
      <c r="K26" s="65">
        <v>203.3</v>
      </c>
      <c r="N26" s="27">
        <v>252000</v>
      </c>
      <c r="O26" s="27"/>
      <c r="P26" s="61">
        <v>120</v>
      </c>
      <c r="Q26" s="72"/>
      <c r="R26" s="72">
        <v>197.09199999999998</v>
      </c>
      <c r="S26" s="50" t="s">
        <v>136</v>
      </c>
      <c r="T26" s="65">
        <v>219.1</v>
      </c>
      <c r="U26" s="65">
        <v>2.9</v>
      </c>
      <c r="V26" s="65">
        <v>213.3</v>
      </c>
      <c r="W26" s="65">
        <v>203.3</v>
      </c>
    </row>
    <row r="27" spans="2:23" ht="12.75">
      <c r="B27">
        <v>269000</v>
      </c>
      <c r="D27" s="16">
        <v>137</v>
      </c>
      <c r="E27" s="24">
        <v>17</v>
      </c>
      <c r="F27" s="71">
        <v>210.8467</v>
      </c>
      <c r="G27" s="15" t="s">
        <v>136</v>
      </c>
      <c r="H27" s="24">
        <v>219.1</v>
      </c>
      <c r="I27" s="24">
        <v>2.9</v>
      </c>
      <c r="J27" s="24">
        <v>213.3</v>
      </c>
      <c r="K27" s="24">
        <v>203.3</v>
      </c>
      <c r="N27">
        <v>269000</v>
      </c>
      <c r="P27" s="16">
        <v>137</v>
      </c>
      <c r="Q27" s="24">
        <v>17</v>
      </c>
      <c r="R27" s="71">
        <v>210.8467</v>
      </c>
      <c r="S27" s="15" t="s">
        <v>136</v>
      </c>
      <c r="T27" s="24">
        <v>219.1</v>
      </c>
      <c r="U27" s="24">
        <v>2.9</v>
      </c>
      <c r="V27" s="24">
        <v>213.3</v>
      </c>
      <c r="W27" s="24">
        <v>203.3</v>
      </c>
    </row>
    <row r="28" spans="2:23" ht="12.75">
      <c r="B28" s="27">
        <v>269000</v>
      </c>
      <c r="C28" s="27"/>
      <c r="D28" s="61">
        <v>137</v>
      </c>
      <c r="E28" s="72"/>
      <c r="F28" s="72">
        <v>210.8467</v>
      </c>
      <c r="G28" s="50" t="s">
        <v>137</v>
      </c>
      <c r="H28" s="65">
        <v>323.9</v>
      </c>
      <c r="I28" s="65">
        <v>4</v>
      </c>
      <c r="J28" s="65">
        <v>315.9</v>
      </c>
      <c r="K28" s="65">
        <v>305.9</v>
      </c>
      <c r="N28" s="27">
        <v>269000</v>
      </c>
      <c r="O28" s="27"/>
      <c r="P28" s="61">
        <v>137</v>
      </c>
      <c r="Q28" s="72"/>
      <c r="R28" s="72">
        <v>210.8467</v>
      </c>
      <c r="S28" s="50" t="s">
        <v>137</v>
      </c>
      <c r="T28" s="65">
        <v>323.9</v>
      </c>
      <c r="U28" s="65">
        <v>4</v>
      </c>
      <c r="V28" s="65">
        <v>315.9</v>
      </c>
      <c r="W28" s="65">
        <v>305.9</v>
      </c>
    </row>
    <row r="29" spans="2:23" ht="12.75">
      <c r="B29">
        <v>377000</v>
      </c>
      <c r="D29" s="16">
        <v>245</v>
      </c>
      <c r="E29" s="24">
        <v>108</v>
      </c>
      <c r="F29" s="71">
        <v>298.22950000000003</v>
      </c>
      <c r="G29" s="15" t="s">
        <v>137</v>
      </c>
      <c r="H29" s="24">
        <v>323.9</v>
      </c>
      <c r="I29" s="24">
        <v>4</v>
      </c>
      <c r="J29" s="24">
        <v>315.9</v>
      </c>
      <c r="K29" s="24">
        <v>305.9</v>
      </c>
      <c r="N29">
        <v>377000</v>
      </c>
      <c r="P29" s="16">
        <v>245</v>
      </c>
      <c r="Q29" s="24">
        <v>108</v>
      </c>
      <c r="R29" s="71">
        <v>298.22950000000003</v>
      </c>
      <c r="S29" s="15" t="s">
        <v>137</v>
      </c>
      <c r="T29" s="24">
        <v>323.9</v>
      </c>
      <c r="U29" s="24">
        <v>4</v>
      </c>
      <c r="V29" s="24">
        <v>315.9</v>
      </c>
      <c r="W29" s="24">
        <v>305.9</v>
      </c>
    </row>
    <row r="30" spans="2:23" ht="12.75">
      <c r="B30" s="27">
        <v>377000</v>
      </c>
      <c r="C30" s="27"/>
      <c r="D30" s="61">
        <v>245</v>
      </c>
      <c r="E30" s="72"/>
      <c r="F30" s="72">
        <v>298.22950000000003</v>
      </c>
      <c r="G30" s="50" t="s">
        <v>138</v>
      </c>
      <c r="H30" s="65">
        <v>406.4</v>
      </c>
      <c r="I30" s="65">
        <v>4</v>
      </c>
      <c r="J30" s="65">
        <v>398.4</v>
      </c>
      <c r="K30" s="65">
        <v>388.4</v>
      </c>
      <c r="N30" s="27">
        <v>377000</v>
      </c>
      <c r="O30" s="27"/>
      <c r="P30" s="61">
        <v>245</v>
      </c>
      <c r="Q30" s="72"/>
      <c r="R30" s="72">
        <v>298.22950000000003</v>
      </c>
      <c r="S30" s="50" t="s">
        <v>138</v>
      </c>
      <c r="T30" s="65">
        <v>406.4</v>
      </c>
      <c r="U30" s="65">
        <v>4</v>
      </c>
      <c r="V30" s="65">
        <v>398.4</v>
      </c>
      <c r="W30" s="65">
        <v>388.4</v>
      </c>
    </row>
    <row r="31" spans="2:23" ht="12.75">
      <c r="B31">
        <v>497000</v>
      </c>
      <c r="D31" s="16">
        <v>365</v>
      </c>
      <c r="E31" s="24">
        <v>120</v>
      </c>
      <c r="F31" s="71">
        <v>395.3215</v>
      </c>
      <c r="G31" s="15" t="s">
        <v>138</v>
      </c>
      <c r="H31" s="24">
        <v>406.4</v>
      </c>
      <c r="I31" s="24">
        <v>4</v>
      </c>
      <c r="J31" s="24">
        <v>398.4</v>
      </c>
      <c r="K31" s="24">
        <v>388.4</v>
      </c>
      <c r="N31">
        <v>497000</v>
      </c>
      <c r="P31" s="16">
        <v>365</v>
      </c>
      <c r="Q31" s="24">
        <v>120</v>
      </c>
      <c r="R31" s="71">
        <v>395.3215</v>
      </c>
      <c r="S31" s="15" t="s">
        <v>138</v>
      </c>
      <c r="T31" s="24">
        <v>406.4</v>
      </c>
      <c r="U31" s="24">
        <v>4</v>
      </c>
      <c r="V31" s="24">
        <v>398.4</v>
      </c>
      <c r="W31" s="24">
        <v>388.4</v>
      </c>
    </row>
    <row r="32" spans="2:23" ht="12.75">
      <c r="B32" s="27">
        <v>497000</v>
      </c>
      <c r="C32" s="27"/>
      <c r="D32" s="61">
        <v>365</v>
      </c>
      <c r="E32" s="72"/>
      <c r="F32" s="72">
        <v>395.3215</v>
      </c>
      <c r="G32" s="50" t="s">
        <v>139</v>
      </c>
      <c r="H32" s="65">
        <v>508</v>
      </c>
      <c r="I32" s="65">
        <v>5</v>
      </c>
      <c r="J32" s="65">
        <v>498</v>
      </c>
      <c r="K32" s="65">
        <v>488</v>
      </c>
      <c r="N32" s="27">
        <v>497000</v>
      </c>
      <c r="O32" s="27"/>
      <c r="P32" s="61">
        <v>365</v>
      </c>
      <c r="Q32" s="72"/>
      <c r="R32" s="72">
        <v>395.3215</v>
      </c>
      <c r="S32" s="50" t="s">
        <v>139</v>
      </c>
      <c r="T32" s="65">
        <v>508</v>
      </c>
      <c r="U32" s="65">
        <v>5</v>
      </c>
      <c r="V32" s="65">
        <v>498</v>
      </c>
      <c r="W32" s="65">
        <v>488</v>
      </c>
    </row>
    <row r="33" spans="2:23" ht="12.75">
      <c r="B33">
        <v>617000</v>
      </c>
      <c r="D33" s="16">
        <v>485</v>
      </c>
      <c r="E33" s="24">
        <v>120</v>
      </c>
      <c r="F33" s="71">
        <v>492.4135</v>
      </c>
      <c r="G33" s="15" t="s">
        <v>139</v>
      </c>
      <c r="H33" s="24">
        <v>508</v>
      </c>
      <c r="I33" s="24">
        <v>5</v>
      </c>
      <c r="J33" s="24">
        <v>498</v>
      </c>
      <c r="K33" s="24">
        <v>488</v>
      </c>
      <c r="N33">
        <v>617000</v>
      </c>
      <c r="P33" s="16">
        <v>485</v>
      </c>
      <c r="Q33" s="24">
        <v>120</v>
      </c>
      <c r="R33" s="71">
        <v>492.4135</v>
      </c>
      <c r="S33" s="15" t="s">
        <v>139</v>
      </c>
      <c r="T33" s="24">
        <v>508</v>
      </c>
      <c r="U33" s="24">
        <v>5</v>
      </c>
      <c r="V33" s="24">
        <v>498</v>
      </c>
      <c r="W33" s="24">
        <v>488</v>
      </c>
    </row>
    <row r="34" spans="2:23" ht="12.75">
      <c r="B34" s="27">
        <v>617000</v>
      </c>
      <c r="C34" s="27"/>
      <c r="D34" s="61">
        <v>485</v>
      </c>
      <c r="E34" s="72"/>
      <c r="F34" s="72">
        <v>492.4135</v>
      </c>
      <c r="G34" s="50" t="s">
        <v>140</v>
      </c>
      <c r="H34" s="65">
        <v>610</v>
      </c>
      <c r="I34" s="65">
        <v>6.3</v>
      </c>
      <c r="J34" s="65">
        <v>597.4</v>
      </c>
      <c r="K34" s="65">
        <v>587.4</v>
      </c>
      <c r="N34" s="27">
        <v>617000</v>
      </c>
      <c r="O34" s="27"/>
      <c r="P34" s="61">
        <v>485</v>
      </c>
      <c r="Q34" s="72"/>
      <c r="R34" s="72">
        <v>492.4135</v>
      </c>
      <c r="S34" s="50" t="s">
        <v>140</v>
      </c>
      <c r="T34" s="65">
        <v>610</v>
      </c>
      <c r="U34" s="65">
        <v>6.3</v>
      </c>
      <c r="V34" s="65">
        <v>597.4</v>
      </c>
      <c r="W34" s="65">
        <v>587.4</v>
      </c>
    </row>
    <row r="35" spans="2:23" ht="12.75">
      <c r="B35">
        <v>750000</v>
      </c>
      <c r="D35" s="16">
        <v>618</v>
      </c>
      <c r="E35" s="24">
        <v>133</v>
      </c>
      <c r="F35" s="71">
        <v>600.0238</v>
      </c>
      <c r="G35" s="15" t="s">
        <v>140</v>
      </c>
      <c r="H35" s="24">
        <v>610</v>
      </c>
      <c r="I35" s="24">
        <v>6.3</v>
      </c>
      <c r="J35" s="24">
        <v>597.4</v>
      </c>
      <c r="K35" s="24">
        <v>587.4</v>
      </c>
      <c r="N35">
        <v>750000</v>
      </c>
      <c r="P35" s="16">
        <v>618</v>
      </c>
      <c r="Q35" s="24">
        <v>133</v>
      </c>
      <c r="R35" s="71">
        <v>600.0238</v>
      </c>
      <c r="S35" s="15" t="s">
        <v>140</v>
      </c>
      <c r="T35" s="24">
        <v>610</v>
      </c>
      <c r="U35" s="24">
        <v>6.3</v>
      </c>
      <c r="V35" s="24">
        <v>597.4</v>
      </c>
      <c r="W35" s="24">
        <v>587.4</v>
      </c>
    </row>
    <row r="36" spans="1:23" ht="12.75">
      <c r="A36" s="22"/>
      <c r="B36" s="83"/>
      <c r="C36" s="83"/>
      <c r="D36" s="83"/>
      <c r="E36" s="84">
        <f>SUM(E16:E35)</f>
        <v>618</v>
      </c>
      <c r="F36" s="85"/>
      <c r="G36" s="86"/>
      <c r="H36" s="87"/>
      <c r="I36" s="87"/>
      <c r="J36" s="87"/>
      <c r="K36" s="87"/>
      <c r="M36" s="22"/>
      <c r="N36" s="83"/>
      <c r="O36" s="83"/>
      <c r="P36" s="83"/>
      <c r="Q36" s="84">
        <f>SUM(Q16:Q35)</f>
        <v>618</v>
      </c>
      <c r="R36" s="85"/>
      <c r="S36" s="86"/>
      <c r="T36" s="87"/>
      <c r="U36" s="87"/>
      <c r="V36" s="87"/>
      <c r="W36" s="87"/>
    </row>
  </sheetData>
  <printOptions/>
  <pageMargins left="0.75" right="0.75" top="0.75" bottom="0.7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4"/>
  <sheetViews>
    <sheetView zoomScale="75" zoomScaleNormal="75" workbookViewId="0" topLeftCell="A1">
      <selection activeCell="H19" sqref="H19"/>
    </sheetView>
  </sheetViews>
  <sheetFormatPr defaultColWidth="9.140625" defaultRowHeight="12.75"/>
  <cols>
    <col min="1" max="1" width="9.140625" style="125" customWidth="1"/>
    <col min="2" max="2" width="15.140625" style="126" bestFit="1" customWidth="1"/>
    <col min="3" max="3" width="16.28125" style="126" bestFit="1" customWidth="1"/>
    <col min="4" max="4" width="15.00390625" style="126" customWidth="1"/>
    <col min="5" max="5" width="18.00390625" style="126" customWidth="1"/>
    <col min="6" max="6" width="16.28125" style="126" customWidth="1"/>
    <col min="7" max="10" width="15.00390625" style="125" customWidth="1"/>
    <col min="11" max="16384" width="9.140625" style="125" customWidth="1"/>
  </cols>
  <sheetData>
    <row r="2" ht="12.75">
      <c r="E2" s="128"/>
    </row>
    <row r="3" spans="4:8" ht="12.75">
      <c r="D3" s="128"/>
      <c r="G3" s="129"/>
      <c r="H3" s="129"/>
    </row>
    <row r="4" spans="2:6" ht="12.75">
      <c r="B4" s="130" t="s">
        <v>89</v>
      </c>
      <c r="C4" s="130"/>
      <c r="E4" s="130" t="s">
        <v>92</v>
      </c>
      <c r="F4" s="130"/>
    </row>
    <row r="5" spans="1:7" ht="12.75">
      <c r="A5" s="131" t="s">
        <v>186</v>
      </c>
      <c r="C5" s="132"/>
      <c r="D5" s="132"/>
      <c r="E5" s="132"/>
      <c r="F5" s="132"/>
      <c r="G5" s="129"/>
    </row>
    <row r="6" spans="2:6" ht="12.75">
      <c r="B6" s="128" t="s">
        <v>146</v>
      </c>
      <c r="C6" s="128" t="s">
        <v>184</v>
      </c>
      <c r="E6" s="128" t="s">
        <v>146</v>
      </c>
      <c r="F6" s="128" t="s">
        <v>184</v>
      </c>
    </row>
    <row r="7" spans="2:6" ht="12.75">
      <c r="B7" s="134">
        <v>43400</v>
      </c>
      <c r="C7" s="126">
        <f>B7+205023</f>
        <v>248423</v>
      </c>
      <c r="E7" s="134">
        <v>43400</v>
      </c>
      <c r="F7" s="126">
        <f>E7+204423</f>
        <v>247823</v>
      </c>
    </row>
    <row r="8" spans="2:6" ht="12.75">
      <c r="B8" s="134">
        <v>56200</v>
      </c>
      <c r="C8" s="126">
        <f>B8+205023</f>
        <v>261223</v>
      </c>
      <c r="E8" s="134">
        <v>56200</v>
      </c>
      <c r="F8" s="126">
        <f>E8+204423</f>
        <v>260623</v>
      </c>
    </row>
    <row r="9" spans="2:6" ht="12.75">
      <c r="B9" s="134">
        <v>69000</v>
      </c>
      <c r="C9" s="126">
        <f>B9+205023</f>
        <v>274023</v>
      </c>
      <c r="E9" s="134">
        <v>69000</v>
      </c>
      <c r="F9" s="126">
        <f>E9+204423</f>
        <v>273423</v>
      </c>
    </row>
    <row r="10" spans="2:6" ht="12.75">
      <c r="B10" s="134">
        <v>81800</v>
      </c>
      <c r="C10" s="126">
        <f>B10+205023</f>
        <v>286823</v>
      </c>
      <c r="E10" s="134">
        <v>81800</v>
      </c>
      <c r="F10" s="126">
        <f>E10+204423</f>
        <v>286223</v>
      </c>
    </row>
    <row r="11" spans="2:6" ht="12.75">
      <c r="B11" s="134">
        <v>94600</v>
      </c>
      <c r="C11" s="126">
        <f>B11+205023</f>
        <v>299623</v>
      </c>
      <c r="E11" s="134">
        <v>94600</v>
      </c>
      <c r="F11" s="126">
        <f>E11+204423</f>
        <v>299023</v>
      </c>
    </row>
    <row r="12" spans="1:6" s="133" customFormat="1" ht="12.75">
      <c r="A12" s="131" t="s">
        <v>187</v>
      </c>
      <c r="C12" s="132"/>
      <c r="D12" s="132"/>
      <c r="E12" s="132"/>
      <c r="F12" s="132"/>
    </row>
    <row r="13" spans="2:6" ht="12.75">
      <c r="B13" s="128" t="s">
        <v>146</v>
      </c>
      <c r="C13" s="128" t="s">
        <v>184</v>
      </c>
      <c r="D13" s="128"/>
      <c r="E13" s="128" t="s">
        <v>146</v>
      </c>
      <c r="F13" s="128" t="s">
        <v>184</v>
      </c>
    </row>
    <row r="14" spans="2:6" ht="12.75">
      <c r="B14" s="134">
        <v>112570</v>
      </c>
      <c r="C14" s="126">
        <f>B14+205023</f>
        <v>317593</v>
      </c>
      <c r="E14" s="134">
        <v>112570</v>
      </c>
      <c r="F14" s="126">
        <f>E14+204423</f>
        <v>316993</v>
      </c>
    </row>
    <row r="15" spans="2:6" ht="12.75">
      <c r="B15" s="134">
        <v>118074</v>
      </c>
      <c r="C15" s="126">
        <f>B15+205023</f>
        <v>323097</v>
      </c>
      <c r="E15" s="134">
        <v>118074</v>
      </c>
      <c r="F15" s="126">
        <f>E15+204423</f>
        <v>322497</v>
      </c>
    </row>
    <row r="16" spans="2:6" ht="12.75">
      <c r="B16" s="134">
        <v>122685</v>
      </c>
      <c r="C16" s="126">
        <f>B16+205023</f>
        <v>327708</v>
      </c>
      <c r="E16" s="134">
        <v>122685</v>
      </c>
      <c r="F16" s="126">
        <f>E16+204423</f>
        <v>327108</v>
      </c>
    </row>
    <row r="17" spans="2:6" ht="12.75">
      <c r="B17" s="134">
        <v>126410</v>
      </c>
      <c r="C17" s="126">
        <f>B17+205023</f>
        <v>331433</v>
      </c>
      <c r="E17" s="134">
        <v>126410</v>
      </c>
      <c r="F17" s="126">
        <f>E17+204423</f>
        <v>330833</v>
      </c>
    </row>
    <row r="18" spans="2:6" ht="12.75">
      <c r="B18" s="134">
        <v>130135</v>
      </c>
      <c r="C18" s="126">
        <f>B18+205023</f>
        <v>335158</v>
      </c>
      <c r="E18" s="134">
        <v>130135</v>
      </c>
      <c r="F18" s="126">
        <f>E18+204423</f>
        <v>334558</v>
      </c>
    </row>
    <row r="19" spans="1:6" s="133" customFormat="1" ht="12.75">
      <c r="A19" s="131" t="s">
        <v>188</v>
      </c>
      <c r="C19" s="132"/>
      <c r="D19" s="132"/>
      <c r="E19" s="132"/>
      <c r="F19" s="132"/>
    </row>
    <row r="20" spans="2:6" ht="12.75">
      <c r="B20" s="128" t="s">
        <v>146</v>
      </c>
      <c r="C20" s="128" t="s">
        <v>184</v>
      </c>
      <c r="D20" s="128"/>
      <c r="E20" s="128" t="s">
        <v>146</v>
      </c>
      <c r="F20" s="128" t="s">
        <v>184</v>
      </c>
    </row>
    <row r="21" spans="2:6" ht="12.75">
      <c r="B21" s="134">
        <v>135000</v>
      </c>
      <c r="C21" s="126">
        <f aca="true" t="shared" si="0" ref="C21:C45">B21+205023</f>
        <v>340023</v>
      </c>
      <c r="E21" s="134">
        <v>135000</v>
      </c>
      <c r="F21" s="126">
        <f aca="true" t="shared" si="1" ref="F21:F45">E21+204423</f>
        <v>339423</v>
      </c>
    </row>
    <row r="22" spans="2:6" ht="12.75">
      <c r="B22" s="134">
        <v>143000</v>
      </c>
      <c r="C22" s="126">
        <f t="shared" si="0"/>
        <v>348023</v>
      </c>
      <c r="E22" s="134">
        <v>143000</v>
      </c>
      <c r="F22" s="126">
        <f t="shared" si="1"/>
        <v>347423</v>
      </c>
    </row>
    <row r="23" spans="2:6" ht="12.75">
      <c r="B23" s="134">
        <v>150000</v>
      </c>
      <c r="C23" s="126">
        <f t="shared" si="0"/>
        <v>355023</v>
      </c>
      <c r="E23" s="134">
        <v>150000</v>
      </c>
      <c r="F23" s="126">
        <f t="shared" si="1"/>
        <v>354423</v>
      </c>
    </row>
    <row r="24" spans="2:6" ht="12.75">
      <c r="B24" s="135">
        <v>164000</v>
      </c>
      <c r="C24" s="126">
        <f t="shared" si="0"/>
        <v>369023</v>
      </c>
      <c r="E24" s="135">
        <v>163000</v>
      </c>
      <c r="F24" s="126">
        <f t="shared" si="1"/>
        <v>367423</v>
      </c>
    </row>
    <row r="25" spans="2:6" ht="12.75">
      <c r="B25" s="135">
        <v>180000</v>
      </c>
      <c r="C25" s="126">
        <f t="shared" si="0"/>
        <v>385023</v>
      </c>
      <c r="E25" s="135">
        <v>179000</v>
      </c>
      <c r="F25" s="126">
        <f t="shared" si="1"/>
        <v>383423</v>
      </c>
    </row>
    <row r="26" spans="2:6" ht="12.75">
      <c r="B26" s="135">
        <v>190000</v>
      </c>
      <c r="C26" s="126">
        <f t="shared" si="0"/>
        <v>395023</v>
      </c>
      <c r="E26" s="135">
        <v>189000</v>
      </c>
      <c r="F26" s="126">
        <f t="shared" si="1"/>
        <v>393423</v>
      </c>
    </row>
    <row r="27" spans="2:6" ht="12.75">
      <c r="B27" s="135">
        <v>201000</v>
      </c>
      <c r="C27" s="126">
        <f t="shared" si="0"/>
        <v>406023</v>
      </c>
      <c r="E27" s="135">
        <v>200000</v>
      </c>
      <c r="F27" s="126">
        <f t="shared" si="1"/>
        <v>404423</v>
      </c>
    </row>
    <row r="28" spans="2:6" ht="12.75">
      <c r="B28" s="135">
        <v>216000</v>
      </c>
      <c r="C28" s="126">
        <f t="shared" si="0"/>
        <v>421023</v>
      </c>
      <c r="E28" s="135">
        <v>215000</v>
      </c>
      <c r="F28" s="126">
        <f t="shared" si="1"/>
        <v>419423</v>
      </c>
    </row>
    <row r="29" spans="2:6" ht="12.75">
      <c r="B29" s="135">
        <v>228000</v>
      </c>
      <c r="C29" s="126">
        <f t="shared" si="0"/>
        <v>433023</v>
      </c>
      <c r="E29" s="135">
        <v>227000</v>
      </c>
      <c r="F29" s="126">
        <f t="shared" si="1"/>
        <v>431423</v>
      </c>
    </row>
    <row r="30" spans="2:6" ht="12.75">
      <c r="B30" s="135">
        <v>240000</v>
      </c>
      <c r="C30" s="126">
        <f t="shared" si="0"/>
        <v>445023</v>
      </c>
      <c r="E30" s="135">
        <v>239000</v>
      </c>
      <c r="F30" s="126">
        <f t="shared" si="1"/>
        <v>443423</v>
      </c>
    </row>
    <row r="31" spans="2:6" ht="12.75">
      <c r="B31" s="135">
        <v>257000</v>
      </c>
      <c r="C31" s="126">
        <f t="shared" si="0"/>
        <v>462023</v>
      </c>
      <c r="E31" s="135">
        <v>251000</v>
      </c>
      <c r="F31" s="126">
        <f t="shared" si="1"/>
        <v>455423</v>
      </c>
    </row>
    <row r="32" spans="2:6" ht="12.75">
      <c r="B32" s="135">
        <v>273000</v>
      </c>
      <c r="C32" s="126">
        <f t="shared" si="0"/>
        <v>478023</v>
      </c>
      <c r="E32" s="135">
        <v>272000</v>
      </c>
      <c r="F32" s="126">
        <f t="shared" si="1"/>
        <v>476423</v>
      </c>
    </row>
    <row r="33" spans="2:6" ht="12.75">
      <c r="B33" s="135">
        <v>289000</v>
      </c>
      <c r="C33" s="126">
        <f t="shared" si="0"/>
        <v>494023</v>
      </c>
      <c r="E33" s="135">
        <v>288000</v>
      </c>
      <c r="F33" s="126">
        <f t="shared" si="1"/>
        <v>492423</v>
      </c>
    </row>
    <row r="34" spans="2:6" ht="12.75">
      <c r="B34" s="134">
        <v>305000</v>
      </c>
      <c r="C34" s="126">
        <f t="shared" si="0"/>
        <v>510023</v>
      </c>
      <c r="E34" s="134">
        <v>305000</v>
      </c>
      <c r="F34" s="126">
        <f t="shared" si="1"/>
        <v>509423</v>
      </c>
    </row>
    <row r="35" spans="2:6" ht="12.75">
      <c r="B35" s="134">
        <v>322000</v>
      </c>
      <c r="C35" s="126">
        <f t="shared" si="0"/>
        <v>527023</v>
      </c>
      <c r="E35" s="134">
        <v>322000</v>
      </c>
      <c r="F35" s="126">
        <f t="shared" si="1"/>
        <v>526423</v>
      </c>
    </row>
    <row r="36" spans="2:6" ht="12.75">
      <c r="B36" s="134">
        <v>342000</v>
      </c>
      <c r="C36" s="126">
        <f t="shared" si="0"/>
        <v>547023</v>
      </c>
      <c r="E36" s="134">
        <v>342000</v>
      </c>
      <c r="F36" s="126">
        <f t="shared" si="1"/>
        <v>546423</v>
      </c>
    </row>
    <row r="37" spans="2:6" ht="12.75">
      <c r="B37" s="134">
        <v>362000</v>
      </c>
      <c r="C37" s="126">
        <f t="shared" si="0"/>
        <v>567023</v>
      </c>
      <c r="E37" s="134">
        <v>362000</v>
      </c>
      <c r="F37" s="126">
        <f t="shared" si="1"/>
        <v>566423</v>
      </c>
    </row>
    <row r="38" spans="2:6" ht="12.75">
      <c r="B38" s="134">
        <v>382000</v>
      </c>
      <c r="C38" s="126">
        <f t="shared" si="0"/>
        <v>587023</v>
      </c>
      <c r="E38" s="134">
        <v>382000</v>
      </c>
      <c r="F38" s="126">
        <f t="shared" si="1"/>
        <v>586423</v>
      </c>
    </row>
    <row r="39" spans="2:6" ht="12.75">
      <c r="B39" s="134">
        <v>402000</v>
      </c>
      <c r="C39" s="126">
        <f t="shared" si="0"/>
        <v>607023</v>
      </c>
      <c r="E39" s="134">
        <v>402000</v>
      </c>
      <c r="F39" s="126">
        <f t="shared" si="1"/>
        <v>606423</v>
      </c>
    </row>
    <row r="40" spans="2:6" ht="12.75">
      <c r="B40" s="134">
        <v>462000</v>
      </c>
      <c r="C40" s="126">
        <f t="shared" si="0"/>
        <v>667023</v>
      </c>
      <c r="E40" s="134">
        <v>462000</v>
      </c>
      <c r="F40" s="126">
        <f t="shared" si="1"/>
        <v>666423</v>
      </c>
    </row>
    <row r="41" spans="2:6" ht="12.75">
      <c r="B41" s="134">
        <v>522000</v>
      </c>
      <c r="C41" s="126">
        <f t="shared" si="0"/>
        <v>727023</v>
      </c>
      <c r="E41" s="134">
        <v>522000</v>
      </c>
      <c r="F41" s="126">
        <f t="shared" si="1"/>
        <v>726423</v>
      </c>
    </row>
    <row r="42" spans="2:6" ht="12.75">
      <c r="B42" s="134">
        <v>582000</v>
      </c>
      <c r="C42" s="126">
        <f t="shared" si="0"/>
        <v>787023</v>
      </c>
      <c r="E42" s="134">
        <v>582000</v>
      </c>
      <c r="F42" s="126">
        <f t="shared" si="1"/>
        <v>786423</v>
      </c>
    </row>
    <row r="43" spans="2:6" ht="12.75">
      <c r="B43" s="134">
        <v>642000</v>
      </c>
      <c r="C43" s="126">
        <f t="shared" si="0"/>
        <v>847023</v>
      </c>
      <c r="E43" s="134">
        <v>642000</v>
      </c>
      <c r="F43" s="126">
        <f t="shared" si="1"/>
        <v>846423</v>
      </c>
    </row>
    <row r="44" spans="2:6" ht="12.75">
      <c r="B44" s="134">
        <v>692000</v>
      </c>
      <c r="C44" s="126">
        <f t="shared" si="0"/>
        <v>897023</v>
      </c>
      <c r="E44" s="134">
        <v>692000</v>
      </c>
      <c r="F44" s="126">
        <f t="shared" si="1"/>
        <v>896423</v>
      </c>
    </row>
    <row r="45" spans="2:6" ht="12.75">
      <c r="B45" s="134">
        <v>742000</v>
      </c>
      <c r="C45" s="126">
        <f t="shared" si="0"/>
        <v>947023</v>
      </c>
      <c r="E45" s="134">
        <v>742000</v>
      </c>
      <c r="F45" s="126">
        <f t="shared" si="1"/>
        <v>946423</v>
      </c>
    </row>
    <row r="47" spans="5:6" ht="12.75">
      <c r="E47" s="127" t="s">
        <v>128</v>
      </c>
      <c r="F47" s="125"/>
    </row>
    <row r="48" spans="5:6" ht="12.75">
      <c r="E48" s="125"/>
      <c r="F48" s="125"/>
    </row>
    <row r="49" spans="2:6" ht="12.75">
      <c r="B49" s="129" t="s">
        <v>116</v>
      </c>
      <c r="C49" s="129" t="s">
        <v>117</v>
      </c>
      <c r="D49" s="128"/>
      <c r="E49" s="129" t="s">
        <v>116</v>
      </c>
      <c r="F49" s="129" t="s">
        <v>117</v>
      </c>
    </row>
    <row r="50" spans="2:6" ht="12.75">
      <c r="B50" s="125">
        <v>146000</v>
      </c>
      <c r="C50" s="126">
        <f>B50+205023</f>
        <v>351023</v>
      </c>
      <c r="E50" s="125">
        <v>146000</v>
      </c>
      <c r="F50" s="126">
        <f>E50+204423</f>
        <v>350423</v>
      </c>
    </row>
    <row r="51" spans="2:6" ht="12.75">
      <c r="B51" s="125">
        <v>292000</v>
      </c>
      <c r="C51" s="126">
        <f>B51+205023</f>
        <v>497023</v>
      </c>
      <c r="E51" s="125">
        <v>292000</v>
      </c>
      <c r="F51" s="126">
        <f>E51+204423</f>
        <v>496423</v>
      </c>
    </row>
    <row r="52" spans="2:6" ht="12.75">
      <c r="B52" s="125">
        <v>417000</v>
      </c>
      <c r="C52" s="126">
        <f>B52+205023</f>
        <v>622023</v>
      </c>
      <c r="E52" s="125">
        <v>417000</v>
      </c>
      <c r="F52" s="126">
        <f>E52+204423</f>
        <v>621423</v>
      </c>
    </row>
    <row r="53" spans="2:6" ht="12.75">
      <c r="B53" s="125">
        <v>532000</v>
      </c>
      <c r="C53" s="126">
        <f>B53+205023</f>
        <v>737023</v>
      </c>
      <c r="E53" s="125">
        <v>532000</v>
      </c>
      <c r="F53" s="126">
        <f>E53+204423</f>
        <v>736423</v>
      </c>
    </row>
    <row r="54" spans="2:6" ht="12.75">
      <c r="B54" s="125">
        <v>702000</v>
      </c>
      <c r="C54" s="126">
        <f>B54+205023</f>
        <v>907023</v>
      </c>
      <c r="E54" s="125">
        <v>702000</v>
      </c>
      <c r="F54" s="126">
        <f>E54+204423</f>
        <v>906423</v>
      </c>
    </row>
  </sheetData>
  <mergeCells count="2">
    <mergeCell ref="B4:C4"/>
    <mergeCell ref="E4:F4"/>
  </mergeCells>
  <printOptions/>
  <pageMargins left="0.75" right="0.75" top="1" bottom="1" header="0.5" footer="0.5"/>
  <pageSetup horizontalDpi="409" verticalDpi="409" orientation="portrait" paperSize="9" r:id="rId1"/>
  <headerFooter alignWithMargins="0">
    <oddHeader>&amp;L&amp;D&amp;RIon and roughing pumps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B58" sqref="B58:D58"/>
    </sheetView>
  </sheetViews>
  <sheetFormatPr defaultColWidth="9.140625" defaultRowHeight="12.75"/>
  <cols>
    <col min="1" max="3" width="11.8515625" style="16" customWidth="1"/>
    <col min="4" max="4" width="15.7109375" style="16" customWidth="1"/>
    <col min="5" max="5" width="2.00390625" style="16" customWidth="1"/>
    <col min="6" max="9" width="11.8515625" style="13" customWidth="1"/>
    <col min="10" max="11" width="11.8515625" style="16" customWidth="1"/>
    <col min="12" max="12" width="11.140625" style="16" bestFit="1" customWidth="1"/>
    <col min="13" max="13" width="7.00390625" style="16" bestFit="1" customWidth="1"/>
    <col min="14" max="14" width="10.7109375" style="16" bestFit="1" customWidth="1"/>
    <col min="15" max="15" width="11.7109375" style="16" bestFit="1" customWidth="1"/>
    <col min="16" max="16" width="19.7109375" style="16" bestFit="1" customWidth="1"/>
    <col min="17" max="17" width="16.421875" style="16" bestFit="1" customWidth="1"/>
    <col min="18" max="18" width="9.421875" style="16" bestFit="1" customWidth="1"/>
    <col min="19" max="19" width="15.140625" style="16" bestFit="1" customWidth="1"/>
    <col min="20" max="20" width="17.8515625" style="16" bestFit="1" customWidth="1"/>
    <col min="21" max="21" width="14.00390625" style="16" bestFit="1" customWidth="1"/>
    <col min="22" max="16384" width="11.8515625" style="16" customWidth="1"/>
  </cols>
  <sheetData>
    <row r="1" spans="1:19" s="18" customFormat="1" ht="63.75">
      <c r="A1" s="18" t="s">
        <v>98</v>
      </c>
      <c r="B1" s="18" t="s">
        <v>99</v>
      </c>
      <c r="C1" s="18" t="s">
        <v>88</v>
      </c>
      <c r="D1" s="18" t="s">
        <v>87</v>
      </c>
      <c r="F1" s="17" t="s">
        <v>101</v>
      </c>
      <c r="G1" s="17" t="s">
        <v>150</v>
      </c>
      <c r="H1" s="17" t="s">
        <v>100</v>
      </c>
      <c r="I1" s="17" t="s">
        <v>102</v>
      </c>
      <c r="J1" s="18" t="s">
        <v>93</v>
      </c>
      <c r="L1" s="18" t="s">
        <v>98</v>
      </c>
      <c r="M1" s="18" t="s">
        <v>99</v>
      </c>
      <c r="N1" s="18" t="s">
        <v>88</v>
      </c>
      <c r="O1" s="18" t="s">
        <v>87</v>
      </c>
      <c r="Q1" s="17" t="s">
        <v>101</v>
      </c>
      <c r="R1" s="17" t="s">
        <v>150</v>
      </c>
      <c r="S1" s="17" t="s">
        <v>100</v>
      </c>
    </row>
    <row r="2" spans="1:19" s="11" customFormat="1" ht="12.75">
      <c r="A2" s="11" t="s">
        <v>95</v>
      </c>
      <c r="F2" s="12"/>
      <c r="G2" s="12"/>
      <c r="H2" s="12"/>
      <c r="I2" s="12"/>
      <c r="L2" s="11" t="s">
        <v>95</v>
      </c>
      <c r="Q2" s="12"/>
      <c r="R2" s="12"/>
      <c r="S2" s="12"/>
    </row>
    <row r="3" spans="1:20" ht="12.75">
      <c r="A3" s="16">
        <v>0</v>
      </c>
      <c r="B3" s="16">
        <f>A3*1000</f>
        <v>0</v>
      </c>
      <c r="C3" s="24">
        <f>0.2778*A3+60</f>
        <v>60</v>
      </c>
      <c r="D3" s="13">
        <f>C3+10</f>
        <v>70</v>
      </c>
      <c r="E3" s="13"/>
      <c r="F3" s="13">
        <v>67</v>
      </c>
      <c r="G3" s="13">
        <v>70</v>
      </c>
      <c r="H3" s="13">
        <f>(G3-F3)/2</f>
        <v>1.5</v>
      </c>
      <c r="I3" s="13">
        <f>(F3-C3)/2</f>
        <v>3.5</v>
      </c>
      <c r="J3" s="16">
        <f>B4-B3</f>
        <v>3000</v>
      </c>
      <c r="K3" s="24">
        <f>-C3</f>
        <v>-60</v>
      </c>
      <c r="L3" s="29">
        <f>-M3</f>
        <v>0</v>
      </c>
      <c r="M3" s="29">
        <v>0</v>
      </c>
      <c r="N3" s="16">
        <v>0</v>
      </c>
      <c r="O3" s="69">
        <f>0.2778*(M3-36600)/1000+60</f>
        <v>49.83252</v>
      </c>
      <c r="P3" s="29">
        <v>0</v>
      </c>
      <c r="Q3" s="68"/>
      <c r="R3" s="68"/>
      <c r="S3" s="68"/>
      <c r="T3" s="11"/>
    </row>
    <row r="4" spans="1:21" ht="12.75">
      <c r="A4" s="14">
        <v>3</v>
      </c>
      <c r="B4" s="14">
        <f aca="true" t="shared" si="0" ref="B4:B29">A4*1000</f>
        <v>3000</v>
      </c>
      <c r="C4" s="25">
        <f>0.2778*A4+60</f>
        <v>60.8334</v>
      </c>
      <c r="D4" s="20">
        <f>C4+10</f>
        <v>70.8334</v>
      </c>
      <c r="E4" s="20"/>
      <c r="F4" s="20">
        <v>67</v>
      </c>
      <c r="G4" s="20">
        <v>70</v>
      </c>
      <c r="H4" s="20">
        <f>(G4-F4)/2</f>
        <v>1.5</v>
      </c>
      <c r="I4" s="20">
        <f>(F4-C4)/2</f>
        <v>3.0833000000000013</v>
      </c>
      <c r="J4" s="16">
        <f aca="true" t="shared" si="1" ref="J4:J28">B5-B4</f>
        <v>0</v>
      </c>
      <c r="K4" s="24">
        <f aca="true" t="shared" si="2" ref="K4:K29">-C4</f>
        <v>-60.8334</v>
      </c>
      <c r="L4" s="29">
        <f>-M4</f>
        <v>-36600</v>
      </c>
      <c r="M4" s="29">
        <v>36600</v>
      </c>
      <c r="N4" s="16">
        <f>(M4-36600)/1000</f>
        <v>0</v>
      </c>
      <c r="O4" s="69">
        <f>0.2778*(M4-36600)/1000+60</f>
        <v>60</v>
      </c>
      <c r="P4" s="29">
        <f>N4-N3</f>
        <v>0</v>
      </c>
      <c r="Q4" s="13" t="s">
        <v>153</v>
      </c>
      <c r="R4" s="13">
        <v>70</v>
      </c>
      <c r="S4" s="13">
        <v>1.5</v>
      </c>
      <c r="T4" s="29">
        <f>R4-2*S4</f>
        <v>67</v>
      </c>
      <c r="U4" s="16">
        <f>T4-10</f>
        <v>57</v>
      </c>
    </row>
    <row r="5" spans="1:21" ht="12.75">
      <c r="A5" s="16">
        <f>A3+3</f>
        <v>3</v>
      </c>
      <c r="B5" s="16">
        <f t="shared" si="0"/>
        <v>3000</v>
      </c>
      <c r="C5" s="24">
        <f aca="true" t="shared" si="3" ref="C5:C29">0.2778*A5+60</f>
        <v>60.8334</v>
      </c>
      <c r="D5" s="13">
        <f aca="true" t="shared" si="4" ref="D5:D29">C5+10</f>
        <v>70.8334</v>
      </c>
      <c r="E5" s="13"/>
      <c r="F5" s="13">
        <v>84.9</v>
      </c>
      <c r="G5" s="13">
        <v>88.9</v>
      </c>
      <c r="H5" s="13">
        <f aca="true" t="shared" si="5" ref="H5:H10">(G5-F5)/2</f>
        <v>2</v>
      </c>
      <c r="I5" s="13">
        <f aca="true" t="shared" si="6" ref="I5:I16">(F5-C5)/2</f>
        <v>12.033300000000004</v>
      </c>
      <c r="J5" s="16">
        <f t="shared" si="1"/>
        <v>3000</v>
      </c>
      <c r="K5" s="24">
        <f t="shared" si="2"/>
        <v>-60.8334</v>
      </c>
      <c r="L5" s="29">
        <f>-M5</f>
        <v>-39600</v>
      </c>
      <c r="M5" s="29">
        <v>39600</v>
      </c>
      <c r="N5" s="16">
        <f>(M5-36600)/1000</f>
        <v>3</v>
      </c>
      <c r="O5" s="69">
        <f>0.2778*(M5-36600)/1000+60</f>
        <v>60.8334</v>
      </c>
      <c r="P5" s="29">
        <f>N5-N4</f>
        <v>3</v>
      </c>
      <c r="Q5" s="13" t="s">
        <v>154</v>
      </c>
      <c r="R5" s="13">
        <v>88.9</v>
      </c>
      <c r="S5" s="13">
        <v>2</v>
      </c>
      <c r="T5" s="29">
        <f>R5-2*S5</f>
        <v>84.9</v>
      </c>
      <c r="U5" s="16">
        <f>T5-10</f>
        <v>74.9</v>
      </c>
    </row>
    <row r="6" spans="1:21" ht="12.75">
      <c r="A6" s="16">
        <f aca="true" t="shared" si="7" ref="A6:A29">A5+3</f>
        <v>6</v>
      </c>
      <c r="B6" s="16">
        <f t="shared" si="0"/>
        <v>6000</v>
      </c>
      <c r="C6" s="24">
        <f>0.2778*A6+60</f>
        <v>61.6668</v>
      </c>
      <c r="D6" s="13">
        <f t="shared" si="4"/>
        <v>71.6668</v>
      </c>
      <c r="E6" s="13"/>
      <c r="F6" s="13">
        <v>84.9</v>
      </c>
      <c r="G6" s="13">
        <v>88.9</v>
      </c>
      <c r="H6" s="13">
        <f t="shared" si="5"/>
        <v>2</v>
      </c>
      <c r="I6" s="13">
        <f t="shared" si="6"/>
        <v>11.616600000000002</v>
      </c>
      <c r="J6" s="16">
        <f t="shared" si="1"/>
        <v>3000</v>
      </c>
      <c r="K6" s="24">
        <f t="shared" si="2"/>
        <v>-61.6668</v>
      </c>
      <c r="L6" s="29">
        <f>-M6</f>
        <v>-90600</v>
      </c>
      <c r="M6" s="29">
        <f>36600+54000</f>
        <v>90600</v>
      </c>
      <c r="N6" s="16">
        <f>(M6-36600)/1000</f>
        <v>54</v>
      </c>
      <c r="O6" s="69">
        <f>0.2778*(M6-36600)/1000+60</f>
        <v>75.0012</v>
      </c>
      <c r="P6" s="29">
        <f>N6-N5</f>
        <v>51</v>
      </c>
      <c r="Q6" s="13" t="s">
        <v>155</v>
      </c>
      <c r="R6" s="13">
        <v>103</v>
      </c>
      <c r="S6" s="13">
        <v>1.5</v>
      </c>
      <c r="T6" s="29">
        <f>R6-2*S6</f>
        <v>100</v>
      </c>
      <c r="U6" s="16">
        <f>T6-10</f>
        <v>90</v>
      </c>
    </row>
    <row r="7" spans="1:21" ht="12.75">
      <c r="A7" s="16">
        <f t="shared" si="7"/>
        <v>9</v>
      </c>
      <c r="B7" s="16">
        <f t="shared" si="0"/>
        <v>9000</v>
      </c>
      <c r="C7" s="24">
        <f t="shared" si="3"/>
        <v>62.5002</v>
      </c>
      <c r="D7" s="13">
        <f t="shared" si="4"/>
        <v>72.5002</v>
      </c>
      <c r="E7" s="13"/>
      <c r="F7" s="13">
        <v>84.9</v>
      </c>
      <c r="G7" s="13">
        <v>88.9</v>
      </c>
      <c r="H7" s="13">
        <f t="shared" si="5"/>
        <v>2</v>
      </c>
      <c r="I7" s="13">
        <f t="shared" si="6"/>
        <v>11.199900000000003</v>
      </c>
      <c r="J7" s="16">
        <f t="shared" si="1"/>
        <v>3000</v>
      </c>
      <c r="K7" s="24">
        <f t="shared" si="2"/>
        <v>-62.5002</v>
      </c>
      <c r="L7" s="29">
        <f>-M7</f>
        <v>-108600</v>
      </c>
      <c r="M7" s="29">
        <f>36600+72000</f>
        <v>108600</v>
      </c>
      <c r="N7" s="16">
        <f>(M7-36600)/1000</f>
        <v>72</v>
      </c>
      <c r="O7" s="69">
        <f>0.2778*(M7-36600)/1000+60</f>
        <v>80.0016</v>
      </c>
      <c r="P7" s="29">
        <f>N7-N6</f>
        <v>18</v>
      </c>
      <c r="Q7" s="13" t="s">
        <v>155</v>
      </c>
      <c r="R7" s="13">
        <v>103</v>
      </c>
      <c r="S7" s="13">
        <v>1.5</v>
      </c>
      <c r="T7" s="29">
        <f>R7-2*S7</f>
        <v>100</v>
      </c>
      <c r="U7" s="16">
        <f>T7-10</f>
        <v>90</v>
      </c>
    </row>
    <row r="8" spans="1:20" ht="12.75">
      <c r="A8" s="16">
        <f t="shared" si="7"/>
        <v>12</v>
      </c>
      <c r="B8" s="16">
        <f t="shared" si="0"/>
        <v>12000</v>
      </c>
      <c r="C8" s="24">
        <f t="shared" si="3"/>
        <v>63.3336</v>
      </c>
      <c r="D8" s="13">
        <f t="shared" si="4"/>
        <v>73.33359999999999</v>
      </c>
      <c r="E8" s="13"/>
      <c r="F8" s="13">
        <v>84.9</v>
      </c>
      <c r="G8" s="13">
        <v>88.9</v>
      </c>
      <c r="H8" s="13">
        <f t="shared" si="5"/>
        <v>2</v>
      </c>
      <c r="I8" s="13">
        <f t="shared" si="6"/>
        <v>10.783200000000004</v>
      </c>
      <c r="J8" s="16">
        <f t="shared" si="1"/>
        <v>3000</v>
      </c>
      <c r="K8" s="24">
        <f t="shared" si="2"/>
        <v>-63.3336</v>
      </c>
      <c r="L8" s="29"/>
      <c r="M8" s="29"/>
      <c r="N8" s="69"/>
      <c r="O8" s="29"/>
      <c r="P8" s="29"/>
      <c r="Q8" s="68"/>
      <c r="R8" s="68"/>
      <c r="S8" s="68"/>
      <c r="T8" s="11"/>
    </row>
    <row r="9" spans="1:20" ht="12.75">
      <c r="A9" s="16">
        <f t="shared" si="7"/>
        <v>15</v>
      </c>
      <c r="B9" s="16">
        <f t="shared" si="0"/>
        <v>15000</v>
      </c>
      <c r="C9" s="24">
        <f t="shared" si="3"/>
        <v>64.167</v>
      </c>
      <c r="D9" s="13">
        <f t="shared" si="4"/>
        <v>74.167</v>
      </c>
      <c r="E9" s="13"/>
      <c r="F9" s="13">
        <v>84.9</v>
      </c>
      <c r="G9" s="13">
        <v>88.9</v>
      </c>
      <c r="H9" s="13">
        <f t="shared" si="5"/>
        <v>2</v>
      </c>
      <c r="I9" s="13">
        <f t="shared" si="6"/>
        <v>10.366500000000002</v>
      </c>
      <c r="J9" s="16">
        <f t="shared" si="1"/>
        <v>3000</v>
      </c>
      <c r="K9" s="24">
        <f t="shared" si="2"/>
        <v>-64.167</v>
      </c>
      <c r="L9" s="29"/>
      <c r="M9" s="29"/>
      <c r="N9" s="69"/>
      <c r="O9" s="29"/>
      <c r="P9" s="29"/>
      <c r="Q9" s="68"/>
      <c r="R9" s="68"/>
      <c r="S9" s="68"/>
      <c r="T9" s="11"/>
    </row>
    <row r="10" spans="1:20" ht="12.75">
      <c r="A10" s="16">
        <f t="shared" si="7"/>
        <v>18</v>
      </c>
      <c r="B10" s="16">
        <f t="shared" si="0"/>
        <v>18000</v>
      </c>
      <c r="C10" s="24">
        <f t="shared" si="3"/>
        <v>65.0004</v>
      </c>
      <c r="D10" s="13">
        <f t="shared" si="4"/>
        <v>75.0004</v>
      </c>
      <c r="E10" s="13"/>
      <c r="F10" s="13">
        <v>84.9</v>
      </c>
      <c r="G10" s="13">
        <v>88.9</v>
      </c>
      <c r="H10" s="13">
        <f t="shared" si="5"/>
        <v>2</v>
      </c>
      <c r="I10" s="13">
        <f t="shared" si="6"/>
        <v>9.949800000000003</v>
      </c>
      <c r="J10" s="16">
        <f t="shared" si="1"/>
        <v>3000</v>
      </c>
      <c r="K10" s="24">
        <f t="shared" si="2"/>
        <v>-65.0004</v>
      </c>
      <c r="L10" s="29"/>
      <c r="M10" s="29"/>
      <c r="N10" s="69"/>
      <c r="O10" s="29"/>
      <c r="P10" s="29"/>
      <c r="Q10" s="68"/>
      <c r="R10" s="68"/>
      <c r="S10" s="68"/>
      <c r="T10" s="11"/>
    </row>
    <row r="11" spans="1:19" ht="12.75">
      <c r="A11" s="16">
        <f t="shared" si="7"/>
        <v>21</v>
      </c>
      <c r="B11" s="16">
        <f t="shared" si="0"/>
        <v>21000</v>
      </c>
      <c r="C11" s="24">
        <f t="shared" si="3"/>
        <v>65.8338</v>
      </c>
      <c r="D11" s="13">
        <f t="shared" si="4"/>
        <v>75.8338</v>
      </c>
      <c r="E11" s="13"/>
      <c r="F11" s="13">
        <v>84.9</v>
      </c>
      <c r="G11" s="13">
        <v>88.9</v>
      </c>
      <c r="H11" s="13">
        <f aca="true" t="shared" si="8" ref="H11:H21">(G11-F11)/2</f>
        <v>2</v>
      </c>
      <c r="I11" s="13">
        <f t="shared" si="6"/>
        <v>9.533100000000005</v>
      </c>
      <c r="J11" s="16">
        <f t="shared" si="1"/>
        <v>3000</v>
      </c>
      <c r="K11" s="24">
        <f t="shared" si="2"/>
        <v>-65.8338</v>
      </c>
      <c r="L11" s="16">
        <v>0</v>
      </c>
      <c r="M11" s="16">
        <f>L11*1000</f>
        <v>0</v>
      </c>
      <c r="N11" s="24">
        <f>0.2778*L11+60</f>
        <v>60</v>
      </c>
      <c r="O11" s="13">
        <f>N11+10</f>
        <v>70</v>
      </c>
      <c r="P11" s="13"/>
      <c r="Q11" s="13">
        <v>67</v>
      </c>
      <c r="R11" s="13">
        <v>70</v>
      </c>
      <c r="S11" s="13">
        <f>(R11-Q11)/2</f>
        <v>1.5</v>
      </c>
    </row>
    <row r="12" spans="1:19" ht="12.75">
      <c r="A12" s="16">
        <f t="shared" si="7"/>
        <v>24</v>
      </c>
      <c r="B12" s="16">
        <f t="shared" si="0"/>
        <v>24000</v>
      </c>
      <c r="C12" s="24">
        <f t="shared" si="3"/>
        <v>66.6672</v>
      </c>
      <c r="D12" s="13">
        <f t="shared" si="4"/>
        <v>76.6672</v>
      </c>
      <c r="E12" s="13"/>
      <c r="F12" s="13">
        <v>84.9</v>
      </c>
      <c r="G12" s="13">
        <v>88.9</v>
      </c>
      <c r="H12" s="13">
        <f t="shared" si="8"/>
        <v>2</v>
      </c>
      <c r="I12" s="13">
        <f t="shared" si="6"/>
        <v>9.116400000000006</v>
      </c>
      <c r="J12" s="16">
        <f t="shared" si="1"/>
        <v>3000</v>
      </c>
      <c r="K12" s="24">
        <f t="shared" si="2"/>
        <v>-66.6672</v>
      </c>
      <c r="L12" s="14">
        <v>3</v>
      </c>
      <c r="M12" s="14">
        <f aca="true" t="shared" si="9" ref="M12:M37">L12*1000</f>
        <v>3000</v>
      </c>
      <c r="N12" s="25">
        <f>0.2778*L12+60</f>
        <v>60.8334</v>
      </c>
      <c r="O12" s="20">
        <f>N12+10</f>
        <v>70.8334</v>
      </c>
      <c r="P12" s="20"/>
      <c r="Q12" s="20">
        <v>67</v>
      </c>
      <c r="R12" s="20">
        <v>70</v>
      </c>
      <c r="S12" s="20">
        <f>(R12-Q12)/2</f>
        <v>1.5</v>
      </c>
    </row>
    <row r="13" spans="1:19" ht="12.75">
      <c r="A13" s="16">
        <f t="shared" si="7"/>
        <v>27</v>
      </c>
      <c r="B13" s="16">
        <f t="shared" si="0"/>
        <v>27000</v>
      </c>
      <c r="C13" s="24">
        <f t="shared" si="3"/>
        <v>67.5006</v>
      </c>
      <c r="D13" s="13">
        <f t="shared" si="4"/>
        <v>77.5006</v>
      </c>
      <c r="E13" s="13"/>
      <c r="F13" s="13">
        <v>84.9</v>
      </c>
      <c r="G13" s="13">
        <v>88.9</v>
      </c>
      <c r="H13" s="13">
        <f t="shared" si="8"/>
        <v>2</v>
      </c>
      <c r="I13" s="13">
        <f t="shared" si="6"/>
        <v>8.6997</v>
      </c>
      <c r="J13" s="16">
        <f t="shared" si="1"/>
        <v>3000</v>
      </c>
      <c r="K13" s="24">
        <f t="shared" si="2"/>
        <v>-67.5006</v>
      </c>
      <c r="L13" s="16">
        <f>L11+3</f>
        <v>3</v>
      </c>
      <c r="M13" s="16">
        <f t="shared" si="9"/>
        <v>3000</v>
      </c>
      <c r="N13" s="24">
        <f>0.2778*L13+60</f>
        <v>60.8334</v>
      </c>
      <c r="O13" s="13">
        <f aca="true" t="shared" si="10" ref="O13:O37">N13+10</f>
        <v>70.8334</v>
      </c>
      <c r="P13" s="13"/>
      <c r="Q13" s="13">
        <v>84.9</v>
      </c>
      <c r="R13" s="13">
        <v>88.9</v>
      </c>
      <c r="S13" s="13">
        <f aca="true" t="shared" si="11" ref="S13:S29">(R13-Q13)/2</f>
        <v>2</v>
      </c>
    </row>
    <row r="14" spans="1:19" ht="12.75">
      <c r="A14" s="16">
        <f t="shared" si="7"/>
        <v>30</v>
      </c>
      <c r="B14" s="16">
        <f t="shared" si="0"/>
        <v>30000</v>
      </c>
      <c r="C14" s="24">
        <f t="shared" si="3"/>
        <v>68.334</v>
      </c>
      <c r="D14" s="13">
        <f t="shared" si="4"/>
        <v>78.334</v>
      </c>
      <c r="E14" s="13"/>
      <c r="F14" s="13">
        <v>84.9</v>
      </c>
      <c r="G14" s="13">
        <v>88.9</v>
      </c>
      <c r="H14" s="13">
        <f t="shared" si="8"/>
        <v>2</v>
      </c>
      <c r="I14" s="13">
        <f t="shared" si="6"/>
        <v>8.283000000000001</v>
      </c>
      <c r="J14" s="16">
        <f t="shared" si="1"/>
        <v>3000</v>
      </c>
      <c r="K14" s="24">
        <f t="shared" si="2"/>
        <v>-68.334</v>
      </c>
      <c r="L14" s="16">
        <f aca="true" t="shared" si="12" ref="L14:L29">L13+3</f>
        <v>6</v>
      </c>
      <c r="M14" s="16">
        <f t="shared" si="9"/>
        <v>6000</v>
      </c>
      <c r="N14" s="24">
        <f>0.2778*L14+60</f>
        <v>61.6668</v>
      </c>
      <c r="O14" s="13">
        <f t="shared" si="10"/>
        <v>71.6668</v>
      </c>
      <c r="P14" s="13"/>
      <c r="Q14" s="13">
        <v>84.9</v>
      </c>
      <c r="R14" s="13">
        <v>88.9</v>
      </c>
      <c r="S14" s="13">
        <f t="shared" si="11"/>
        <v>2</v>
      </c>
    </row>
    <row r="15" spans="1:19" ht="12.75">
      <c r="A15" s="16">
        <f t="shared" si="7"/>
        <v>33</v>
      </c>
      <c r="B15" s="16">
        <f t="shared" si="0"/>
        <v>33000</v>
      </c>
      <c r="C15" s="24">
        <f t="shared" si="3"/>
        <v>69.1674</v>
      </c>
      <c r="D15" s="13">
        <f t="shared" si="4"/>
        <v>79.1674</v>
      </c>
      <c r="E15" s="13"/>
      <c r="F15" s="13">
        <v>84.9</v>
      </c>
      <c r="G15" s="13">
        <v>88.9</v>
      </c>
      <c r="H15" s="13">
        <f t="shared" si="8"/>
        <v>2</v>
      </c>
      <c r="I15" s="13">
        <f t="shared" si="6"/>
        <v>7.8663000000000025</v>
      </c>
      <c r="J15" s="16">
        <f t="shared" si="1"/>
        <v>3000</v>
      </c>
      <c r="K15" s="24">
        <f t="shared" si="2"/>
        <v>-69.1674</v>
      </c>
      <c r="L15" s="16">
        <f t="shared" si="12"/>
        <v>9</v>
      </c>
      <c r="M15" s="16">
        <f t="shared" si="9"/>
        <v>9000</v>
      </c>
      <c r="N15" s="24">
        <f aca="true" t="shared" si="13" ref="N15:N37">0.2778*L15+60</f>
        <v>62.5002</v>
      </c>
      <c r="O15" s="13">
        <f t="shared" si="10"/>
        <v>72.5002</v>
      </c>
      <c r="P15" s="13"/>
      <c r="Q15" s="13">
        <v>84.9</v>
      </c>
      <c r="R15" s="13">
        <v>88.9</v>
      </c>
      <c r="S15" s="13">
        <f t="shared" si="11"/>
        <v>2</v>
      </c>
    </row>
    <row r="16" spans="1:19" ht="12.75">
      <c r="A16" s="16">
        <f t="shared" si="7"/>
        <v>36</v>
      </c>
      <c r="B16" s="16">
        <f t="shared" si="0"/>
        <v>36000</v>
      </c>
      <c r="C16" s="24">
        <f t="shared" si="3"/>
        <v>70.0008</v>
      </c>
      <c r="D16" s="13">
        <f t="shared" si="4"/>
        <v>80.0008</v>
      </c>
      <c r="E16" s="13"/>
      <c r="F16" s="13">
        <v>84.9</v>
      </c>
      <c r="G16" s="13">
        <v>88.9</v>
      </c>
      <c r="H16" s="13">
        <f t="shared" si="8"/>
        <v>2</v>
      </c>
      <c r="I16" s="13">
        <f t="shared" si="6"/>
        <v>7.449600000000004</v>
      </c>
      <c r="J16" s="16">
        <f t="shared" si="1"/>
        <v>3000</v>
      </c>
      <c r="K16" s="24">
        <f t="shared" si="2"/>
        <v>-70.0008</v>
      </c>
      <c r="L16" s="16">
        <f t="shared" si="12"/>
        <v>12</v>
      </c>
      <c r="M16" s="16">
        <f t="shared" si="9"/>
        <v>12000</v>
      </c>
      <c r="N16" s="24">
        <f t="shared" si="13"/>
        <v>63.3336</v>
      </c>
      <c r="O16" s="13">
        <f t="shared" si="10"/>
        <v>73.33359999999999</v>
      </c>
      <c r="P16" s="13"/>
      <c r="Q16" s="13">
        <v>84.9</v>
      </c>
      <c r="R16" s="13">
        <v>88.9</v>
      </c>
      <c r="S16" s="13">
        <f t="shared" si="11"/>
        <v>2</v>
      </c>
    </row>
    <row r="17" spans="1:19" ht="12.75">
      <c r="A17" s="16">
        <f t="shared" si="7"/>
        <v>39</v>
      </c>
      <c r="B17" s="16">
        <f t="shared" si="0"/>
        <v>39000</v>
      </c>
      <c r="C17" s="24">
        <f t="shared" si="3"/>
        <v>70.8342</v>
      </c>
      <c r="D17" s="13">
        <f t="shared" si="4"/>
        <v>80.8342</v>
      </c>
      <c r="F17" s="13">
        <v>84.9</v>
      </c>
      <c r="G17" s="13">
        <v>88.9</v>
      </c>
      <c r="H17" s="13">
        <f t="shared" si="8"/>
        <v>2</v>
      </c>
      <c r="I17" s="13">
        <f aca="true" t="shared" si="14" ref="I17:I29">(F17-C17)/2</f>
        <v>7.032900000000005</v>
      </c>
      <c r="J17" s="16">
        <f t="shared" si="1"/>
        <v>3000</v>
      </c>
      <c r="K17" s="24">
        <f t="shared" si="2"/>
        <v>-70.8342</v>
      </c>
      <c r="L17" s="16">
        <f t="shared" si="12"/>
        <v>15</v>
      </c>
      <c r="M17" s="16">
        <f t="shared" si="9"/>
        <v>15000</v>
      </c>
      <c r="N17" s="24">
        <f t="shared" si="13"/>
        <v>64.167</v>
      </c>
      <c r="O17" s="13">
        <f t="shared" si="10"/>
        <v>74.167</v>
      </c>
      <c r="P17" s="13"/>
      <c r="Q17" s="13">
        <v>84.9</v>
      </c>
      <c r="R17" s="13">
        <v>88.9</v>
      </c>
      <c r="S17" s="13">
        <f t="shared" si="11"/>
        <v>2</v>
      </c>
    </row>
    <row r="18" spans="1:19" ht="12.75">
      <c r="A18" s="16">
        <f t="shared" si="7"/>
        <v>42</v>
      </c>
      <c r="B18" s="16">
        <f t="shared" si="0"/>
        <v>42000</v>
      </c>
      <c r="C18" s="24">
        <f t="shared" si="3"/>
        <v>71.6676</v>
      </c>
      <c r="D18" s="13">
        <f t="shared" si="4"/>
        <v>81.6676</v>
      </c>
      <c r="F18" s="13">
        <v>84.9</v>
      </c>
      <c r="G18" s="13">
        <v>88.9</v>
      </c>
      <c r="H18" s="13">
        <f t="shared" si="8"/>
        <v>2</v>
      </c>
      <c r="I18" s="13">
        <f t="shared" si="14"/>
        <v>6.616200000000006</v>
      </c>
      <c r="J18" s="16">
        <f t="shared" si="1"/>
        <v>3000</v>
      </c>
      <c r="K18" s="24">
        <f t="shared" si="2"/>
        <v>-71.6676</v>
      </c>
      <c r="L18" s="16">
        <f t="shared" si="12"/>
        <v>18</v>
      </c>
      <c r="M18" s="16">
        <f t="shared" si="9"/>
        <v>18000</v>
      </c>
      <c r="N18" s="24">
        <f t="shared" si="13"/>
        <v>65.0004</v>
      </c>
      <c r="O18" s="13">
        <f t="shared" si="10"/>
        <v>75.0004</v>
      </c>
      <c r="P18" s="13"/>
      <c r="Q18" s="13">
        <v>84.9</v>
      </c>
      <c r="R18" s="13">
        <v>88.9</v>
      </c>
      <c r="S18" s="13">
        <f t="shared" si="11"/>
        <v>2</v>
      </c>
    </row>
    <row r="19" spans="1:19" ht="12.75">
      <c r="A19" s="16">
        <f t="shared" si="7"/>
        <v>45</v>
      </c>
      <c r="B19" s="16">
        <f t="shared" si="0"/>
        <v>45000</v>
      </c>
      <c r="C19" s="24">
        <f t="shared" si="3"/>
        <v>72.501</v>
      </c>
      <c r="D19" s="13">
        <f t="shared" si="4"/>
        <v>82.501</v>
      </c>
      <c r="F19" s="13">
        <v>84.9</v>
      </c>
      <c r="G19" s="13">
        <v>88.9</v>
      </c>
      <c r="H19" s="13">
        <f t="shared" si="8"/>
        <v>2</v>
      </c>
      <c r="I19" s="13">
        <f t="shared" si="14"/>
        <v>6.1995000000000005</v>
      </c>
      <c r="J19" s="16">
        <f t="shared" si="1"/>
        <v>3000</v>
      </c>
      <c r="K19" s="24">
        <f t="shared" si="2"/>
        <v>-72.501</v>
      </c>
      <c r="L19" s="16">
        <f t="shared" si="12"/>
        <v>21</v>
      </c>
      <c r="M19" s="16">
        <f t="shared" si="9"/>
        <v>21000</v>
      </c>
      <c r="N19" s="24">
        <f t="shared" si="13"/>
        <v>65.8338</v>
      </c>
      <c r="O19" s="13">
        <f t="shared" si="10"/>
        <v>75.8338</v>
      </c>
      <c r="P19" s="13"/>
      <c r="Q19" s="13">
        <v>84.9</v>
      </c>
      <c r="R19" s="13">
        <v>88.9</v>
      </c>
      <c r="S19" s="13">
        <f t="shared" si="11"/>
        <v>2</v>
      </c>
    </row>
    <row r="20" spans="1:19" ht="12.75">
      <c r="A20" s="16">
        <f t="shared" si="7"/>
        <v>48</v>
      </c>
      <c r="B20" s="16">
        <f t="shared" si="0"/>
        <v>48000</v>
      </c>
      <c r="C20" s="24">
        <f t="shared" si="3"/>
        <v>73.3344</v>
      </c>
      <c r="D20" s="13">
        <f t="shared" si="4"/>
        <v>83.3344</v>
      </c>
      <c r="F20" s="13">
        <v>84.9</v>
      </c>
      <c r="G20" s="13">
        <v>88.9</v>
      </c>
      <c r="H20" s="13">
        <f t="shared" si="8"/>
        <v>2</v>
      </c>
      <c r="I20" s="13">
        <f t="shared" si="14"/>
        <v>5.782800000000002</v>
      </c>
      <c r="J20" s="16">
        <f t="shared" si="1"/>
        <v>3000</v>
      </c>
      <c r="K20" s="24">
        <f t="shared" si="2"/>
        <v>-73.3344</v>
      </c>
      <c r="L20" s="16">
        <f t="shared" si="12"/>
        <v>24</v>
      </c>
      <c r="M20" s="16">
        <f t="shared" si="9"/>
        <v>24000</v>
      </c>
      <c r="N20" s="24">
        <f t="shared" si="13"/>
        <v>66.6672</v>
      </c>
      <c r="O20" s="13">
        <f t="shared" si="10"/>
        <v>76.6672</v>
      </c>
      <c r="P20" s="13"/>
      <c r="Q20" s="13">
        <v>84.9</v>
      </c>
      <c r="R20" s="13">
        <v>88.9</v>
      </c>
      <c r="S20" s="13">
        <f t="shared" si="11"/>
        <v>2</v>
      </c>
    </row>
    <row r="21" spans="1:19" ht="12.75">
      <c r="A21" s="16">
        <f t="shared" si="7"/>
        <v>51</v>
      </c>
      <c r="B21" s="16">
        <f t="shared" si="0"/>
        <v>51000</v>
      </c>
      <c r="C21" s="24">
        <f t="shared" si="3"/>
        <v>74.1678</v>
      </c>
      <c r="D21" s="13">
        <f t="shared" si="4"/>
        <v>84.1678</v>
      </c>
      <c r="F21" s="13">
        <v>84.9</v>
      </c>
      <c r="G21" s="13">
        <v>88.9</v>
      </c>
      <c r="H21" s="13">
        <f t="shared" si="8"/>
        <v>2</v>
      </c>
      <c r="I21" s="13">
        <f t="shared" si="14"/>
        <v>5.366100000000003</v>
      </c>
      <c r="J21" s="16">
        <f>B23-B21</f>
        <v>3000</v>
      </c>
      <c r="K21" s="24">
        <f t="shared" si="2"/>
        <v>-74.1678</v>
      </c>
      <c r="L21" s="16">
        <f t="shared" si="12"/>
        <v>27</v>
      </c>
      <c r="M21" s="16">
        <f t="shared" si="9"/>
        <v>27000</v>
      </c>
      <c r="N21" s="24">
        <f t="shared" si="13"/>
        <v>67.5006</v>
      </c>
      <c r="O21" s="13">
        <f t="shared" si="10"/>
        <v>77.5006</v>
      </c>
      <c r="P21" s="13"/>
      <c r="Q21" s="13">
        <v>84.9</v>
      </c>
      <c r="R21" s="13">
        <v>88.9</v>
      </c>
      <c r="S21" s="13">
        <f t="shared" si="11"/>
        <v>2</v>
      </c>
    </row>
    <row r="22" spans="1:19" ht="12.75">
      <c r="A22" s="14">
        <v>54</v>
      </c>
      <c r="B22" s="14">
        <f t="shared" si="0"/>
        <v>54000</v>
      </c>
      <c r="C22" s="25">
        <f t="shared" si="3"/>
        <v>75.0012</v>
      </c>
      <c r="D22" s="20">
        <f t="shared" si="4"/>
        <v>85.0012</v>
      </c>
      <c r="E22" s="14"/>
      <c r="F22" s="20">
        <v>84.9</v>
      </c>
      <c r="G22" s="20">
        <v>88.9</v>
      </c>
      <c r="H22" s="20">
        <f>(G22-F22)/2</f>
        <v>2</v>
      </c>
      <c r="I22" s="20">
        <f>(F22-C22)/2</f>
        <v>4.949400000000004</v>
      </c>
      <c r="J22" s="16">
        <f>B24-B22</f>
        <v>3000</v>
      </c>
      <c r="K22" s="24">
        <f t="shared" si="2"/>
        <v>-75.0012</v>
      </c>
      <c r="L22" s="16">
        <f t="shared" si="12"/>
        <v>30</v>
      </c>
      <c r="M22" s="16">
        <f t="shared" si="9"/>
        <v>30000</v>
      </c>
      <c r="N22" s="24">
        <f t="shared" si="13"/>
        <v>68.334</v>
      </c>
      <c r="O22" s="13">
        <f t="shared" si="10"/>
        <v>78.334</v>
      </c>
      <c r="P22" s="13"/>
      <c r="Q22" s="13">
        <v>84.9</v>
      </c>
      <c r="R22" s="13">
        <v>88.9</v>
      </c>
      <c r="S22" s="13">
        <f t="shared" si="11"/>
        <v>2</v>
      </c>
    </row>
    <row r="23" spans="1:19" ht="12.75">
      <c r="A23" s="16">
        <f>A21+3</f>
        <v>54</v>
      </c>
      <c r="B23" s="16">
        <f t="shared" si="0"/>
        <v>54000</v>
      </c>
      <c r="C23" s="24">
        <f t="shared" si="3"/>
        <v>75.0012</v>
      </c>
      <c r="D23" s="13">
        <f t="shared" si="4"/>
        <v>85.0012</v>
      </c>
      <c r="F23" s="13">
        <v>100</v>
      </c>
      <c r="G23" s="13">
        <v>103</v>
      </c>
      <c r="H23" s="13">
        <f aca="true" t="shared" si="15" ref="H23:H29">(G23-F23)/2</f>
        <v>1.5</v>
      </c>
      <c r="I23" s="13">
        <f t="shared" si="14"/>
        <v>12.499400000000001</v>
      </c>
      <c r="J23" s="16">
        <f t="shared" si="1"/>
        <v>3000</v>
      </c>
      <c r="K23" s="24">
        <f t="shared" si="2"/>
        <v>-75.0012</v>
      </c>
      <c r="L23" s="16">
        <f t="shared" si="12"/>
        <v>33</v>
      </c>
      <c r="M23" s="16">
        <f t="shared" si="9"/>
        <v>33000</v>
      </c>
      <c r="N23" s="24">
        <f t="shared" si="13"/>
        <v>69.1674</v>
      </c>
      <c r="O23" s="13">
        <f t="shared" si="10"/>
        <v>79.1674</v>
      </c>
      <c r="P23" s="13"/>
      <c r="Q23" s="13">
        <v>84.9</v>
      </c>
      <c r="R23" s="13">
        <v>88.9</v>
      </c>
      <c r="S23" s="13">
        <f t="shared" si="11"/>
        <v>2</v>
      </c>
    </row>
    <row r="24" spans="1:19" ht="12.75">
      <c r="A24" s="16">
        <f t="shared" si="7"/>
        <v>57</v>
      </c>
      <c r="B24" s="16">
        <f t="shared" si="0"/>
        <v>57000</v>
      </c>
      <c r="C24" s="24">
        <f t="shared" si="3"/>
        <v>75.8346</v>
      </c>
      <c r="D24" s="13">
        <f t="shared" si="4"/>
        <v>85.8346</v>
      </c>
      <c r="F24" s="13">
        <v>100</v>
      </c>
      <c r="G24" s="13">
        <v>103</v>
      </c>
      <c r="H24" s="13">
        <f t="shared" si="15"/>
        <v>1.5</v>
      </c>
      <c r="I24" s="13">
        <f t="shared" si="14"/>
        <v>12.082700000000003</v>
      </c>
      <c r="J24" s="16">
        <f t="shared" si="1"/>
        <v>3000</v>
      </c>
      <c r="K24" s="24">
        <f t="shared" si="2"/>
        <v>-75.8346</v>
      </c>
      <c r="L24" s="16">
        <f t="shared" si="12"/>
        <v>36</v>
      </c>
      <c r="M24" s="16">
        <f t="shared" si="9"/>
        <v>36000</v>
      </c>
      <c r="N24" s="24">
        <f t="shared" si="13"/>
        <v>70.0008</v>
      </c>
      <c r="O24" s="13">
        <f t="shared" si="10"/>
        <v>80.0008</v>
      </c>
      <c r="P24" s="13"/>
      <c r="Q24" s="13">
        <v>84.9</v>
      </c>
      <c r="R24" s="13">
        <v>88.9</v>
      </c>
      <c r="S24" s="13">
        <f t="shared" si="11"/>
        <v>2</v>
      </c>
    </row>
    <row r="25" spans="1:19" ht="12.75">
      <c r="A25" s="16">
        <f t="shared" si="7"/>
        <v>60</v>
      </c>
      <c r="B25" s="16">
        <f t="shared" si="0"/>
        <v>60000</v>
      </c>
      <c r="C25" s="24">
        <f t="shared" si="3"/>
        <v>76.668</v>
      </c>
      <c r="D25" s="13">
        <f t="shared" si="4"/>
        <v>86.668</v>
      </c>
      <c r="F25" s="13">
        <v>100</v>
      </c>
      <c r="G25" s="13">
        <v>103</v>
      </c>
      <c r="H25" s="13">
        <f t="shared" si="15"/>
        <v>1.5</v>
      </c>
      <c r="I25" s="13">
        <f t="shared" si="14"/>
        <v>11.665999999999997</v>
      </c>
      <c r="J25" s="16">
        <f t="shared" si="1"/>
        <v>3000</v>
      </c>
      <c r="K25" s="24">
        <f t="shared" si="2"/>
        <v>-76.668</v>
      </c>
      <c r="L25" s="16">
        <f t="shared" si="12"/>
        <v>39</v>
      </c>
      <c r="M25" s="16">
        <f t="shared" si="9"/>
        <v>39000</v>
      </c>
      <c r="N25" s="24">
        <f t="shared" si="13"/>
        <v>70.8342</v>
      </c>
      <c r="O25" s="13">
        <f t="shared" si="10"/>
        <v>80.8342</v>
      </c>
      <c r="Q25" s="13">
        <v>84.9</v>
      </c>
      <c r="R25" s="13">
        <v>88.9</v>
      </c>
      <c r="S25" s="13">
        <f t="shared" si="11"/>
        <v>2</v>
      </c>
    </row>
    <row r="26" spans="1:19" ht="12.75">
      <c r="A26" s="16">
        <f t="shared" si="7"/>
        <v>63</v>
      </c>
      <c r="B26" s="16">
        <f t="shared" si="0"/>
        <v>63000</v>
      </c>
      <c r="C26" s="24">
        <f t="shared" si="3"/>
        <v>77.5014</v>
      </c>
      <c r="D26" s="13">
        <f t="shared" si="4"/>
        <v>87.5014</v>
      </c>
      <c r="F26" s="13">
        <v>100</v>
      </c>
      <c r="G26" s="13">
        <v>103</v>
      </c>
      <c r="H26" s="13">
        <f t="shared" si="15"/>
        <v>1.5</v>
      </c>
      <c r="I26" s="13">
        <f t="shared" si="14"/>
        <v>11.249299999999998</v>
      </c>
      <c r="J26" s="16">
        <f t="shared" si="1"/>
        <v>3000</v>
      </c>
      <c r="K26" s="24">
        <f t="shared" si="2"/>
        <v>-77.5014</v>
      </c>
      <c r="L26" s="16">
        <f t="shared" si="12"/>
        <v>42</v>
      </c>
      <c r="M26" s="16">
        <f t="shared" si="9"/>
        <v>42000</v>
      </c>
      <c r="N26" s="24">
        <f t="shared" si="13"/>
        <v>71.6676</v>
      </c>
      <c r="O26" s="13">
        <f t="shared" si="10"/>
        <v>81.6676</v>
      </c>
      <c r="Q26" s="13">
        <v>84.9</v>
      </c>
      <c r="R26" s="13">
        <v>88.9</v>
      </c>
      <c r="S26" s="13">
        <f t="shared" si="11"/>
        <v>2</v>
      </c>
    </row>
    <row r="27" spans="1:19" ht="12.75">
      <c r="A27" s="16">
        <f t="shared" si="7"/>
        <v>66</v>
      </c>
      <c r="B27" s="16">
        <f t="shared" si="0"/>
        <v>66000</v>
      </c>
      <c r="C27" s="24">
        <f t="shared" si="3"/>
        <v>78.3348</v>
      </c>
      <c r="D27" s="13">
        <f t="shared" si="4"/>
        <v>88.3348</v>
      </c>
      <c r="F27" s="13">
        <v>100</v>
      </c>
      <c r="G27" s="13">
        <v>103</v>
      </c>
      <c r="H27" s="13">
        <f t="shared" si="15"/>
        <v>1.5</v>
      </c>
      <c r="I27" s="13">
        <f t="shared" si="14"/>
        <v>10.8326</v>
      </c>
      <c r="J27" s="16">
        <f t="shared" si="1"/>
        <v>3000</v>
      </c>
      <c r="K27" s="24">
        <f t="shared" si="2"/>
        <v>-78.3348</v>
      </c>
      <c r="L27" s="16">
        <f t="shared" si="12"/>
        <v>45</v>
      </c>
      <c r="M27" s="16">
        <f t="shared" si="9"/>
        <v>45000</v>
      </c>
      <c r="N27" s="24">
        <f t="shared" si="13"/>
        <v>72.501</v>
      </c>
      <c r="O27" s="13">
        <f t="shared" si="10"/>
        <v>82.501</v>
      </c>
      <c r="Q27" s="13">
        <v>84.9</v>
      </c>
      <c r="R27" s="13">
        <v>88.9</v>
      </c>
      <c r="S27" s="13">
        <f t="shared" si="11"/>
        <v>2</v>
      </c>
    </row>
    <row r="28" spans="1:19" ht="12.75">
      <c r="A28" s="16">
        <f t="shared" si="7"/>
        <v>69</v>
      </c>
      <c r="B28" s="16">
        <f t="shared" si="0"/>
        <v>69000</v>
      </c>
      <c r="C28" s="24">
        <f t="shared" si="3"/>
        <v>79.1682</v>
      </c>
      <c r="D28" s="13">
        <f t="shared" si="4"/>
        <v>89.1682</v>
      </c>
      <c r="F28" s="13">
        <v>100</v>
      </c>
      <c r="G28" s="13">
        <v>103</v>
      </c>
      <c r="H28" s="13">
        <f t="shared" si="15"/>
        <v>1.5</v>
      </c>
      <c r="I28" s="13">
        <f t="shared" si="14"/>
        <v>10.4159</v>
      </c>
      <c r="J28" s="16">
        <f t="shared" si="1"/>
        <v>3000</v>
      </c>
      <c r="K28" s="24">
        <f t="shared" si="2"/>
        <v>-79.1682</v>
      </c>
      <c r="L28" s="16">
        <f t="shared" si="12"/>
        <v>48</v>
      </c>
      <c r="M28" s="16">
        <f t="shared" si="9"/>
        <v>48000</v>
      </c>
      <c r="N28" s="24">
        <f t="shared" si="13"/>
        <v>73.3344</v>
      </c>
      <c r="O28" s="13">
        <f t="shared" si="10"/>
        <v>83.3344</v>
      </c>
      <c r="Q28" s="13">
        <v>84.9</v>
      </c>
      <c r="R28" s="13">
        <v>88.9</v>
      </c>
      <c r="S28" s="13">
        <f t="shared" si="11"/>
        <v>2</v>
      </c>
    </row>
    <row r="29" spans="1:19" ht="12.75">
      <c r="A29" s="16">
        <f t="shared" si="7"/>
        <v>72</v>
      </c>
      <c r="B29" s="16">
        <f t="shared" si="0"/>
        <v>72000</v>
      </c>
      <c r="C29" s="24">
        <f t="shared" si="3"/>
        <v>80.0016</v>
      </c>
      <c r="D29" s="13">
        <f t="shared" si="4"/>
        <v>90.0016</v>
      </c>
      <c r="F29" s="13">
        <v>100</v>
      </c>
      <c r="G29" s="13">
        <v>103</v>
      </c>
      <c r="H29" s="13">
        <f t="shared" si="15"/>
        <v>1.5</v>
      </c>
      <c r="I29" s="13">
        <f t="shared" si="14"/>
        <v>9.999200000000002</v>
      </c>
      <c r="K29" s="24">
        <f t="shared" si="2"/>
        <v>-80.0016</v>
      </c>
      <c r="L29" s="16">
        <f t="shared" si="12"/>
        <v>51</v>
      </c>
      <c r="M29" s="16">
        <f t="shared" si="9"/>
        <v>51000</v>
      </c>
      <c r="N29" s="24">
        <f t="shared" si="13"/>
        <v>74.1678</v>
      </c>
      <c r="O29" s="13">
        <f t="shared" si="10"/>
        <v>84.1678</v>
      </c>
      <c r="Q29" s="13">
        <v>84.9</v>
      </c>
      <c r="R29" s="13">
        <v>88.9</v>
      </c>
      <c r="S29" s="13">
        <f t="shared" si="11"/>
        <v>2</v>
      </c>
    </row>
    <row r="30" spans="1:19" ht="12.75">
      <c r="A30" s="11" t="s">
        <v>96</v>
      </c>
      <c r="L30" s="14">
        <v>54</v>
      </c>
      <c r="M30" s="14">
        <f>L30*1000</f>
        <v>54000</v>
      </c>
      <c r="N30" s="25">
        <f t="shared" si="13"/>
        <v>75.0012</v>
      </c>
      <c r="O30" s="20">
        <f t="shared" si="10"/>
        <v>85.0012</v>
      </c>
      <c r="P30" s="14"/>
      <c r="Q30" s="20">
        <v>84.9</v>
      </c>
      <c r="R30" s="20">
        <v>88.9</v>
      </c>
      <c r="S30" s="20">
        <f>(R30-Q30)/2</f>
        <v>2</v>
      </c>
    </row>
    <row r="31" spans="12:19" ht="12.75">
      <c r="L31" s="16">
        <f>L29+3</f>
        <v>54</v>
      </c>
      <c r="M31" s="16">
        <f t="shared" si="9"/>
        <v>54000</v>
      </c>
      <c r="N31" s="24">
        <f t="shared" si="13"/>
        <v>75.0012</v>
      </c>
      <c r="O31" s="13">
        <f t="shared" si="10"/>
        <v>85.0012</v>
      </c>
      <c r="Q31" s="13">
        <v>100</v>
      </c>
      <c r="R31" s="13">
        <v>103</v>
      </c>
      <c r="S31" s="13">
        <f aca="true" t="shared" si="16" ref="S31:S37">(R31-Q31)/2</f>
        <v>1.5</v>
      </c>
    </row>
    <row r="32" spans="3:19" ht="12.75">
      <c r="C32" s="16" t="s">
        <v>97</v>
      </c>
      <c r="L32" s="16">
        <f aca="true" t="shared" si="17" ref="L32:L37">L31+3</f>
        <v>57</v>
      </c>
      <c r="M32" s="16">
        <f t="shared" si="9"/>
        <v>57000</v>
      </c>
      <c r="N32" s="24">
        <f t="shared" si="13"/>
        <v>75.8346</v>
      </c>
      <c r="O32" s="13">
        <f t="shared" si="10"/>
        <v>85.8346</v>
      </c>
      <c r="Q32" s="13">
        <v>100</v>
      </c>
      <c r="R32" s="13">
        <v>103</v>
      </c>
      <c r="S32" s="13">
        <f t="shared" si="16"/>
        <v>1.5</v>
      </c>
    </row>
    <row r="33" spans="12:19" ht="12.75">
      <c r="L33" s="16">
        <f t="shared" si="17"/>
        <v>60</v>
      </c>
      <c r="M33" s="16">
        <f t="shared" si="9"/>
        <v>60000</v>
      </c>
      <c r="N33" s="24">
        <f t="shared" si="13"/>
        <v>76.668</v>
      </c>
      <c r="O33" s="13">
        <f t="shared" si="10"/>
        <v>86.668</v>
      </c>
      <c r="Q33" s="13">
        <v>100</v>
      </c>
      <c r="R33" s="13">
        <v>103</v>
      </c>
      <c r="S33" s="13">
        <f t="shared" si="16"/>
        <v>1.5</v>
      </c>
    </row>
    <row r="34" spans="12:19" ht="12.75">
      <c r="L34" s="16">
        <f t="shared" si="17"/>
        <v>63</v>
      </c>
      <c r="M34" s="16">
        <f t="shared" si="9"/>
        <v>63000</v>
      </c>
      <c r="N34" s="24">
        <f t="shared" si="13"/>
        <v>77.5014</v>
      </c>
      <c r="O34" s="13">
        <f t="shared" si="10"/>
        <v>87.5014</v>
      </c>
      <c r="Q34" s="13">
        <v>100</v>
      </c>
      <c r="R34" s="13">
        <v>103</v>
      </c>
      <c r="S34" s="13">
        <f t="shared" si="16"/>
        <v>1.5</v>
      </c>
    </row>
    <row r="35" spans="12:19" ht="12.75">
      <c r="L35" s="16">
        <f t="shared" si="17"/>
        <v>66</v>
      </c>
      <c r="M35" s="16">
        <f t="shared" si="9"/>
        <v>66000</v>
      </c>
      <c r="N35" s="24">
        <f t="shared" si="13"/>
        <v>78.3348</v>
      </c>
      <c r="O35" s="13">
        <f t="shared" si="10"/>
        <v>88.3348</v>
      </c>
      <c r="Q35" s="13">
        <v>100</v>
      </c>
      <c r="R35" s="13">
        <v>103</v>
      </c>
      <c r="S35" s="13">
        <f t="shared" si="16"/>
        <v>1.5</v>
      </c>
    </row>
    <row r="36" spans="12:19" ht="12.75">
      <c r="L36" s="16">
        <f t="shared" si="17"/>
        <v>69</v>
      </c>
      <c r="M36" s="16">
        <f t="shared" si="9"/>
        <v>69000</v>
      </c>
      <c r="N36" s="24">
        <f t="shared" si="13"/>
        <v>79.1682</v>
      </c>
      <c r="O36" s="13">
        <f t="shared" si="10"/>
        <v>89.1682</v>
      </c>
      <c r="Q36" s="13">
        <v>100</v>
      </c>
      <c r="R36" s="13">
        <v>103</v>
      </c>
      <c r="S36" s="13">
        <f t="shared" si="16"/>
        <v>1.5</v>
      </c>
    </row>
    <row r="37" spans="12:19" ht="12.75">
      <c r="L37" s="16">
        <f t="shared" si="17"/>
        <v>72</v>
      </c>
      <c r="M37" s="16">
        <f t="shared" si="9"/>
        <v>72000</v>
      </c>
      <c r="N37" s="24">
        <f t="shared" si="13"/>
        <v>80.0016</v>
      </c>
      <c r="O37" s="13">
        <f t="shared" si="10"/>
        <v>90.0016</v>
      </c>
      <c r="Q37" s="13">
        <v>100</v>
      </c>
      <c r="R37" s="13">
        <v>103</v>
      </c>
      <c r="S37" s="13">
        <f t="shared" si="16"/>
        <v>1.5</v>
      </c>
    </row>
    <row r="40" spans="2:20" ht="12.75">
      <c r="B40" s="16">
        <v>0</v>
      </c>
      <c r="C40" s="24">
        <v>60</v>
      </c>
      <c r="D40" s="24">
        <v>-60</v>
      </c>
      <c r="L40" s="11" t="s">
        <v>89</v>
      </c>
      <c r="M40" s="11" t="s">
        <v>92</v>
      </c>
      <c r="N40" s="11"/>
      <c r="O40"/>
      <c r="P40"/>
      <c r="Q40" s="24"/>
      <c r="R40" s="24"/>
      <c r="S40" s="24"/>
      <c r="T40" s="63" t="s">
        <v>145</v>
      </c>
    </row>
    <row r="41" spans="2:21" ht="12.75">
      <c r="B41" s="16">
        <v>3000</v>
      </c>
      <c r="C41" s="24">
        <v>60.8334</v>
      </c>
      <c r="D41" s="24">
        <v>-60.8334</v>
      </c>
      <c r="L41" s="119" t="s">
        <v>146</v>
      </c>
      <c r="M41" s="119"/>
      <c r="N41" s="11" t="s">
        <v>98</v>
      </c>
      <c r="O41" s="11" t="s">
        <v>152</v>
      </c>
      <c r="P41" s="11" t="s">
        <v>142</v>
      </c>
      <c r="Q41" s="11" t="s">
        <v>149</v>
      </c>
      <c r="R41" s="62" t="s">
        <v>147</v>
      </c>
      <c r="S41" s="62" t="s">
        <v>148</v>
      </c>
      <c r="T41" s="62" t="s">
        <v>141</v>
      </c>
      <c r="U41" s="62" t="s">
        <v>143</v>
      </c>
    </row>
    <row r="42" spans="2:20" ht="12.75">
      <c r="B42" s="16">
        <v>6000</v>
      </c>
      <c r="C42" s="24">
        <v>61.6668</v>
      </c>
      <c r="D42" s="24">
        <v>-61.6668</v>
      </c>
      <c r="L42" s="11"/>
      <c r="M42" s="11"/>
      <c r="N42" s="11"/>
      <c r="O42" s="11"/>
      <c r="P42" s="11"/>
      <c r="Q42" s="62"/>
      <c r="R42" s="62"/>
      <c r="S42" s="62"/>
      <c r="T42" s="62"/>
    </row>
    <row r="43" spans="2:20" ht="12.75">
      <c r="B43" s="16">
        <v>9000</v>
      </c>
      <c r="C43" s="24">
        <v>62.5002</v>
      </c>
      <c r="D43" s="24">
        <v>-62.5002</v>
      </c>
      <c r="L43" s="11"/>
      <c r="M43" s="11"/>
      <c r="N43" s="11"/>
      <c r="O43" s="11"/>
      <c r="P43" s="11"/>
      <c r="Q43" s="62"/>
      <c r="R43" s="62"/>
      <c r="S43" s="62"/>
      <c r="T43" s="62"/>
    </row>
    <row r="44" spans="2:4" ht="12.75">
      <c r="B44" s="16">
        <v>12000</v>
      </c>
      <c r="C44" s="24">
        <v>63.3336</v>
      </c>
      <c r="D44" s="24">
        <v>-63.3336</v>
      </c>
    </row>
    <row r="45" spans="2:4" ht="12.75">
      <c r="B45" s="16">
        <v>15000</v>
      </c>
      <c r="C45" s="24">
        <v>64.167</v>
      </c>
      <c r="D45" s="24">
        <v>-64.167</v>
      </c>
    </row>
    <row r="46" spans="2:4" ht="12.75">
      <c r="B46" s="16">
        <v>18000</v>
      </c>
      <c r="C46" s="24">
        <v>65.0004</v>
      </c>
      <c r="D46" s="24">
        <v>-65.0004</v>
      </c>
    </row>
    <row r="47" spans="2:4" ht="12.75">
      <c r="B47" s="16">
        <v>21000</v>
      </c>
      <c r="C47" s="24">
        <v>65.8338</v>
      </c>
      <c r="D47" s="24">
        <v>-65.8338</v>
      </c>
    </row>
    <row r="48" spans="2:4" ht="12.75">
      <c r="B48" s="16">
        <v>24000</v>
      </c>
      <c r="C48" s="24">
        <v>66.6672</v>
      </c>
      <c r="D48" s="24">
        <v>-66.6672</v>
      </c>
    </row>
    <row r="49" spans="2:4" ht="12.75">
      <c r="B49" s="16">
        <v>27000</v>
      </c>
      <c r="C49" s="24">
        <v>67.5006</v>
      </c>
      <c r="D49" s="24">
        <v>-67.5006</v>
      </c>
    </row>
    <row r="50" spans="2:4" ht="12.75">
      <c r="B50" s="16">
        <v>30000</v>
      </c>
      <c r="C50" s="24">
        <v>68.334</v>
      </c>
      <c r="D50" s="24">
        <v>-68.334</v>
      </c>
    </row>
    <row r="51" spans="2:4" ht="12.75">
      <c r="B51" s="16">
        <v>33000</v>
      </c>
      <c r="C51" s="24">
        <v>69.1674</v>
      </c>
      <c r="D51" s="24">
        <v>-69.1674</v>
      </c>
    </row>
    <row r="52" spans="2:4" ht="12.75">
      <c r="B52" s="16">
        <v>36000</v>
      </c>
      <c r="C52" s="24">
        <v>70.0008</v>
      </c>
      <c r="D52" s="24">
        <v>-70.0008</v>
      </c>
    </row>
    <row r="53" spans="2:4" ht="12.75">
      <c r="B53" s="16">
        <v>39000</v>
      </c>
      <c r="C53" s="24">
        <v>70.8342</v>
      </c>
      <c r="D53" s="24">
        <v>-70.8342</v>
      </c>
    </row>
    <row r="54" spans="2:4" ht="12.75">
      <c r="B54" s="16">
        <v>42000</v>
      </c>
      <c r="C54" s="24">
        <v>71.6676</v>
      </c>
      <c r="D54" s="24">
        <v>-71.6676</v>
      </c>
    </row>
    <row r="55" spans="2:4" ht="12.75">
      <c r="B55" s="16">
        <v>45000</v>
      </c>
      <c r="C55" s="24">
        <v>72.501</v>
      </c>
      <c r="D55" s="24">
        <v>-72.501</v>
      </c>
    </row>
    <row r="56" spans="2:4" ht="12.75">
      <c r="B56" s="16">
        <v>48000</v>
      </c>
      <c r="C56" s="24">
        <v>73.3344</v>
      </c>
      <c r="D56" s="24">
        <v>-73.3344</v>
      </c>
    </row>
    <row r="57" spans="2:4" ht="12.75">
      <c r="B57" s="16">
        <v>51000</v>
      </c>
      <c r="C57" s="24">
        <v>74.1678</v>
      </c>
      <c r="D57" s="24">
        <v>-74.1678</v>
      </c>
    </row>
    <row r="58" spans="2:4" ht="12.75">
      <c r="B58" s="16">
        <v>54000</v>
      </c>
      <c r="C58" s="24">
        <v>75.0012</v>
      </c>
      <c r="D58" s="24">
        <v>-75.0012</v>
      </c>
    </row>
    <row r="59" spans="2:4" ht="12.75">
      <c r="B59" s="16">
        <v>57000</v>
      </c>
      <c r="C59" s="24">
        <v>75.8346</v>
      </c>
      <c r="D59" s="24">
        <v>-75.8346</v>
      </c>
    </row>
    <row r="60" spans="2:4" ht="12.75">
      <c r="B60" s="16">
        <v>60000</v>
      </c>
      <c r="C60" s="24">
        <v>76.668</v>
      </c>
      <c r="D60" s="24">
        <v>-76.668</v>
      </c>
    </row>
    <row r="61" spans="2:4" ht="12.75">
      <c r="B61" s="16">
        <v>63000</v>
      </c>
      <c r="C61" s="24">
        <v>77.5014</v>
      </c>
      <c r="D61" s="24">
        <v>-77.5014</v>
      </c>
    </row>
    <row r="62" spans="2:4" ht="12.75">
      <c r="B62" s="16">
        <v>66000</v>
      </c>
      <c r="C62" s="24">
        <v>78.3348</v>
      </c>
      <c r="D62" s="24">
        <v>-78.3348</v>
      </c>
    </row>
    <row r="63" spans="2:4" ht="12.75">
      <c r="B63" s="16">
        <v>69000</v>
      </c>
      <c r="C63" s="24">
        <v>79.1682</v>
      </c>
      <c r="D63" s="24">
        <v>-79.1682</v>
      </c>
    </row>
    <row r="64" spans="2:4" ht="12.75">
      <c r="B64" s="16">
        <v>72000</v>
      </c>
      <c r="C64" s="24">
        <v>80.0016</v>
      </c>
      <c r="D64" s="24">
        <v>-80.0016</v>
      </c>
    </row>
  </sheetData>
  <mergeCells count="1">
    <mergeCell ref="L41:M4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&amp;L&amp;D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9.140625" defaultRowHeight="12.75"/>
  <cols>
    <col min="1" max="1" width="6.140625" style="0" bestFit="1" customWidth="1"/>
    <col min="2" max="2" width="19.00390625" style="0" bestFit="1" customWidth="1"/>
    <col min="3" max="3" width="7.28125" style="6" bestFit="1" customWidth="1"/>
    <col min="4" max="4" width="4.57421875" style="6" bestFit="1" customWidth="1"/>
    <col min="5" max="5" width="5.140625" style="6" bestFit="1" customWidth="1"/>
    <col min="6" max="6" width="7.57421875" style="6" bestFit="1" customWidth="1"/>
    <col min="7" max="7" width="8.57421875" style="6" bestFit="1" customWidth="1"/>
    <col min="8" max="8" width="7.57421875" style="6" bestFit="1" customWidth="1"/>
    <col min="9" max="9" width="6.57421875" style="6" bestFit="1" customWidth="1"/>
    <col min="10" max="10" width="14.57421875" style="9" bestFit="1" customWidth="1"/>
    <col min="11" max="11" width="10.00390625" style="0" bestFit="1" customWidth="1"/>
    <col min="12" max="12" width="14.57421875" style="0" bestFit="1" customWidth="1"/>
    <col min="13" max="13" width="8.140625" style="9" bestFit="1" customWidth="1"/>
    <col min="14" max="16384" width="9.00390625" style="0" customWidth="1"/>
  </cols>
  <sheetData>
    <row r="1" spans="1:13" s="11" customFormat="1" ht="12.75">
      <c r="A1" s="11" t="s">
        <v>114</v>
      </c>
      <c r="B1" s="11" t="s">
        <v>54</v>
      </c>
      <c r="C1" s="12" t="s">
        <v>115</v>
      </c>
      <c r="D1" s="12"/>
      <c r="E1" s="12"/>
      <c r="F1" s="12" t="s">
        <v>80</v>
      </c>
      <c r="G1" s="12" t="s">
        <v>81</v>
      </c>
      <c r="H1" s="12" t="s">
        <v>82</v>
      </c>
      <c r="I1" s="12" t="s">
        <v>79</v>
      </c>
      <c r="J1" s="43" t="s">
        <v>117</v>
      </c>
      <c r="K1" s="11" t="s">
        <v>118</v>
      </c>
      <c r="L1" s="43" t="s">
        <v>117</v>
      </c>
      <c r="M1" s="43" t="s">
        <v>116</v>
      </c>
    </row>
    <row r="2" spans="1:11" ht="12.75">
      <c r="A2">
        <v>1</v>
      </c>
      <c r="B2" t="s">
        <v>0</v>
      </c>
      <c r="C2" s="6">
        <v>0</v>
      </c>
      <c r="D2" s="6">
        <v>0</v>
      </c>
      <c r="E2" s="6">
        <v>0</v>
      </c>
      <c r="F2" s="6">
        <v>1977.5338</v>
      </c>
      <c r="G2" s="6">
        <v>10558.9821</v>
      </c>
      <c r="H2" s="6">
        <v>2371.72131</v>
      </c>
      <c r="I2" s="6">
        <v>0</v>
      </c>
      <c r="K2" s="3">
        <f>SQRT((F2-F$2)^2+(G2-G$2)^2+(H2-H$2)^2)</f>
        <v>0</v>
      </c>
    </row>
    <row r="3" spans="1:11" ht="12.75">
      <c r="A3">
        <v>2</v>
      </c>
      <c r="B3" t="s">
        <v>55</v>
      </c>
      <c r="C3" s="6">
        <v>1.7</v>
      </c>
      <c r="D3" s="6">
        <v>0</v>
      </c>
      <c r="E3" s="6">
        <v>0</v>
      </c>
      <c r="F3" s="6">
        <v>1979.10692</v>
      </c>
      <c r="G3" s="6">
        <v>10558.33806</v>
      </c>
      <c r="H3" s="6">
        <v>2371.69852</v>
      </c>
      <c r="I3" s="6">
        <v>1.7</v>
      </c>
      <c r="K3" s="3">
        <f aca="true" t="shared" si="0" ref="K3:K66">SQRT((F3-F$2)^2+(G3-G$2)^2+(H3-H$2)^2)</f>
        <v>1.7000039529657134</v>
      </c>
    </row>
    <row r="4" spans="1:11" ht="12.75">
      <c r="A4">
        <v>3</v>
      </c>
      <c r="C4" s="6">
        <v>2.855</v>
      </c>
      <c r="D4" s="6">
        <v>0</v>
      </c>
      <c r="E4" s="6">
        <v>0</v>
      </c>
      <c r="F4" s="6">
        <v>1981.74883</v>
      </c>
      <c r="G4" s="6">
        <v>10557.25646</v>
      </c>
      <c r="H4" s="6">
        <v>2371.66025</v>
      </c>
      <c r="I4" s="6">
        <v>4.55</v>
      </c>
      <c r="K4" s="3">
        <f t="shared" si="0"/>
        <v>4.555001606376914</v>
      </c>
    </row>
    <row r="5" spans="1:11" ht="12.75">
      <c r="A5">
        <v>4</v>
      </c>
      <c r="B5" t="s">
        <v>2</v>
      </c>
      <c r="C5" s="6">
        <v>1.703</v>
      </c>
      <c r="D5" s="6">
        <v>2E-05</v>
      </c>
      <c r="E5" s="6">
        <v>2E-07</v>
      </c>
      <c r="F5" s="6">
        <v>1983.32473</v>
      </c>
      <c r="G5" s="6">
        <v>10556.6113</v>
      </c>
      <c r="H5" s="6">
        <v>2371.63742</v>
      </c>
      <c r="I5" s="6">
        <v>6.26</v>
      </c>
      <c r="K5" s="3">
        <f t="shared" si="0"/>
        <v>6.258002911232588</v>
      </c>
    </row>
    <row r="6" spans="1:11" ht="12.75">
      <c r="A6">
        <v>5</v>
      </c>
      <c r="B6" t="s">
        <v>3</v>
      </c>
      <c r="C6" s="6">
        <v>1.703</v>
      </c>
      <c r="D6" s="6">
        <v>2E-05</v>
      </c>
      <c r="E6" s="6">
        <v>2E-07</v>
      </c>
      <c r="F6" s="6">
        <v>1984.90064</v>
      </c>
      <c r="G6" s="6">
        <v>10555.96617</v>
      </c>
      <c r="H6" s="6">
        <v>2371.61459</v>
      </c>
      <c r="I6" s="6">
        <v>7.96</v>
      </c>
      <c r="K6" s="3">
        <f t="shared" si="0"/>
        <v>7.961002104565694</v>
      </c>
    </row>
    <row r="7" spans="1:11" ht="12.75">
      <c r="A7">
        <v>6</v>
      </c>
      <c r="C7" s="6">
        <v>0.18</v>
      </c>
      <c r="D7" s="6">
        <v>0</v>
      </c>
      <c r="E7" s="6">
        <v>0</v>
      </c>
      <c r="F7" s="6">
        <v>1985.06721</v>
      </c>
      <c r="G7" s="6">
        <v>10555.89799</v>
      </c>
      <c r="H7" s="6">
        <v>2371.61218</v>
      </c>
      <c r="I7" s="6">
        <v>8.14</v>
      </c>
      <c r="K7" s="3">
        <f t="shared" si="0"/>
        <v>8.141001785842985</v>
      </c>
    </row>
    <row r="8" spans="1:11" ht="12.75">
      <c r="A8">
        <v>7</v>
      </c>
      <c r="B8" t="s">
        <v>4</v>
      </c>
      <c r="C8" s="6">
        <v>1.703</v>
      </c>
      <c r="D8" s="6">
        <v>2E-05</v>
      </c>
      <c r="E8" s="6">
        <v>2E-07</v>
      </c>
      <c r="F8" s="6">
        <v>1986.64313</v>
      </c>
      <c r="G8" s="6">
        <v>10555.25289</v>
      </c>
      <c r="H8" s="6">
        <v>2371.58935</v>
      </c>
      <c r="I8" s="6">
        <v>9.84</v>
      </c>
      <c r="K8" s="3">
        <f t="shared" si="0"/>
        <v>9.843998868071669</v>
      </c>
    </row>
    <row r="9" spans="1:11" ht="12.75">
      <c r="A9">
        <v>8</v>
      </c>
      <c r="B9" t="s">
        <v>5</v>
      </c>
      <c r="C9" s="6">
        <v>1.703</v>
      </c>
      <c r="D9" s="6">
        <v>2E-05</v>
      </c>
      <c r="E9" s="6">
        <v>2E-07</v>
      </c>
      <c r="F9" s="6">
        <v>1988.21907</v>
      </c>
      <c r="G9" s="6">
        <v>10554.60782</v>
      </c>
      <c r="H9" s="6">
        <v>2371.56652</v>
      </c>
      <c r="I9" s="6">
        <v>11.55</v>
      </c>
      <c r="K9" s="3">
        <f t="shared" si="0"/>
        <v>11.547003093244745</v>
      </c>
    </row>
    <row r="10" spans="1:11" ht="12.75">
      <c r="A10">
        <v>9</v>
      </c>
      <c r="C10" s="6">
        <v>0.18</v>
      </c>
      <c r="D10" s="6">
        <v>0</v>
      </c>
      <c r="E10" s="6">
        <v>0</v>
      </c>
      <c r="F10" s="6">
        <v>1988.38564</v>
      </c>
      <c r="G10" s="6">
        <v>10554.53964</v>
      </c>
      <c r="H10" s="6">
        <v>2371.56411</v>
      </c>
      <c r="I10" s="6">
        <v>11.73</v>
      </c>
      <c r="K10" s="3">
        <f t="shared" si="0"/>
        <v>11.727002774672929</v>
      </c>
    </row>
    <row r="11" spans="1:11" ht="12.75">
      <c r="A11">
        <v>10</v>
      </c>
      <c r="B11" t="s">
        <v>6</v>
      </c>
      <c r="C11" s="6">
        <v>1.703</v>
      </c>
      <c r="D11" s="6">
        <v>2E-05</v>
      </c>
      <c r="E11" s="6">
        <v>2E-07</v>
      </c>
      <c r="F11" s="6">
        <v>1989.96158</v>
      </c>
      <c r="G11" s="6">
        <v>10553.8946</v>
      </c>
      <c r="H11" s="6">
        <v>2371.54128</v>
      </c>
      <c r="I11" s="6">
        <v>13.43</v>
      </c>
      <c r="K11" s="3">
        <f t="shared" si="0"/>
        <v>13.429995635862875</v>
      </c>
    </row>
    <row r="12" spans="1:11" ht="12.75">
      <c r="A12">
        <v>11</v>
      </c>
      <c r="B12" t="s">
        <v>7</v>
      </c>
      <c r="C12" s="6">
        <v>1.703</v>
      </c>
      <c r="D12" s="6">
        <v>2E-05</v>
      </c>
      <c r="E12" s="6">
        <v>2E-07</v>
      </c>
      <c r="F12" s="6">
        <v>1991.53754</v>
      </c>
      <c r="G12" s="6">
        <v>10553.24959</v>
      </c>
      <c r="H12" s="6">
        <v>2371.51845</v>
      </c>
      <c r="I12" s="6">
        <v>15.13</v>
      </c>
      <c r="K12" s="3">
        <f t="shared" si="0"/>
        <v>15.132995640893474</v>
      </c>
    </row>
    <row r="13" spans="1:11" ht="12.75">
      <c r="A13">
        <v>12</v>
      </c>
      <c r="C13" s="6">
        <v>0.18</v>
      </c>
      <c r="D13" s="6">
        <v>0</v>
      </c>
      <c r="E13" s="6">
        <v>0</v>
      </c>
      <c r="F13" s="6">
        <v>1991.70412</v>
      </c>
      <c r="G13" s="6">
        <v>10553.18142</v>
      </c>
      <c r="H13" s="6">
        <v>2371.51603</v>
      </c>
      <c r="I13" s="6">
        <v>15.31</v>
      </c>
      <c r="K13" s="3">
        <f t="shared" si="0"/>
        <v>15.31300092219638</v>
      </c>
    </row>
    <row r="14" spans="1:11" ht="12.75">
      <c r="A14">
        <v>13</v>
      </c>
      <c r="B14" t="s">
        <v>8</v>
      </c>
      <c r="C14" s="6">
        <v>1.703</v>
      </c>
      <c r="D14" s="6">
        <v>2E-05</v>
      </c>
      <c r="E14" s="6">
        <v>2E-07</v>
      </c>
      <c r="F14" s="6">
        <v>1993.28009</v>
      </c>
      <c r="G14" s="6">
        <v>10552.53644</v>
      </c>
      <c r="H14" s="6">
        <v>2371.49321</v>
      </c>
      <c r="I14" s="6">
        <v>17.02</v>
      </c>
      <c r="K14" s="3">
        <f t="shared" si="0"/>
        <v>17.015998683876703</v>
      </c>
    </row>
    <row r="15" spans="1:11" ht="12.75">
      <c r="A15">
        <v>14</v>
      </c>
      <c r="B15" t="s">
        <v>9</v>
      </c>
      <c r="C15" s="6">
        <v>1.703</v>
      </c>
      <c r="D15" s="6">
        <v>2E-05</v>
      </c>
      <c r="E15" s="6">
        <v>2E-07</v>
      </c>
      <c r="F15" s="6">
        <v>1994.85607</v>
      </c>
      <c r="G15" s="6">
        <v>10551.89149</v>
      </c>
      <c r="H15" s="6">
        <v>2371.47038</v>
      </c>
      <c r="I15" s="6">
        <v>18.72</v>
      </c>
      <c r="K15" s="3">
        <f t="shared" si="0"/>
        <v>18.718994470587724</v>
      </c>
    </row>
    <row r="16" spans="1:11" ht="12.75">
      <c r="A16">
        <v>15</v>
      </c>
      <c r="C16" s="6">
        <v>0.18</v>
      </c>
      <c r="D16" s="6">
        <v>0</v>
      </c>
      <c r="E16" s="6">
        <v>0</v>
      </c>
      <c r="F16" s="6">
        <v>1995.02265</v>
      </c>
      <c r="G16" s="6">
        <v>10551.82332</v>
      </c>
      <c r="H16" s="6">
        <v>2371.46796</v>
      </c>
      <c r="I16" s="6">
        <v>18.9</v>
      </c>
      <c r="K16" s="3">
        <f t="shared" si="0"/>
        <v>18.898999752193312</v>
      </c>
    </row>
    <row r="17" spans="1:11" ht="12.75">
      <c r="A17">
        <v>16</v>
      </c>
      <c r="B17" t="s">
        <v>10</v>
      </c>
      <c r="C17" s="6">
        <v>1.703</v>
      </c>
      <c r="D17" s="6">
        <v>2E-05</v>
      </c>
      <c r="E17" s="6">
        <v>2E-07</v>
      </c>
      <c r="F17" s="6">
        <v>1996.59865</v>
      </c>
      <c r="G17" s="6">
        <v>10551.1784</v>
      </c>
      <c r="H17" s="6">
        <v>2371.44513</v>
      </c>
      <c r="I17" s="6">
        <v>20.6</v>
      </c>
      <c r="K17" s="3">
        <f t="shared" si="0"/>
        <v>20.6020026843236</v>
      </c>
    </row>
    <row r="18" spans="1:11" ht="12.75">
      <c r="A18">
        <v>17</v>
      </c>
      <c r="B18" t="s">
        <v>11</v>
      </c>
      <c r="C18" s="6">
        <v>1.703</v>
      </c>
      <c r="D18" s="6">
        <v>2E-05</v>
      </c>
      <c r="E18" s="6">
        <v>2E-07</v>
      </c>
      <c r="F18" s="6">
        <v>1998.17466</v>
      </c>
      <c r="G18" s="6">
        <v>10550.53351</v>
      </c>
      <c r="H18" s="6">
        <v>2371.4223</v>
      </c>
      <c r="I18" s="6">
        <v>22.3</v>
      </c>
      <c r="K18" s="3">
        <f t="shared" si="0"/>
        <v>22.305003508356556</v>
      </c>
    </row>
    <row r="19" spans="1:11" ht="12.75">
      <c r="A19">
        <v>18</v>
      </c>
      <c r="C19" s="6">
        <v>0.18</v>
      </c>
      <c r="D19" s="6">
        <v>0</v>
      </c>
      <c r="E19" s="6">
        <v>0</v>
      </c>
      <c r="F19" s="6">
        <v>1998.34123</v>
      </c>
      <c r="G19" s="6">
        <v>10550.46535</v>
      </c>
      <c r="H19" s="6">
        <v>2371.41989</v>
      </c>
      <c r="I19" s="6">
        <v>22.48</v>
      </c>
      <c r="K19" s="3">
        <f t="shared" si="0"/>
        <v>22.48499561449331</v>
      </c>
    </row>
    <row r="20" spans="1:11" ht="12.75">
      <c r="A20">
        <v>19</v>
      </c>
      <c r="B20" t="s">
        <v>56</v>
      </c>
      <c r="C20" s="6">
        <v>1.703</v>
      </c>
      <c r="D20" s="6">
        <v>2E-05</v>
      </c>
      <c r="E20" s="6">
        <v>2E-07</v>
      </c>
      <c r="F20" s="6">
        <v>1999.91725</v>
      </c>
      <c r="G20" s="6">
        <v>10549.82049</v>
      </c>
      <c r="H20" s="6">
        <v>2371.39706</v>
      </c>
      <c r="I20" s="6">
        <v>24.19</v>
      </c>
      <c r="K20" s="3">
        <f t="shared" si="0"/>
        <v>24.18799433101238</v>
      </c>
    </row>
    <row r="21" spans="1:11" ht="12.75">
      <c r="A21">
        <v>20</v>
      </c>
      <c r="B21" t="s">
        <v>57</v>
      </c>
      <c r="C21" s="6">
        <v>1.703</v>
      </c>
      <c r="D21" s="6">
        <v>2E-05</v>
      </c>
      <c r="E21" s="6">
        <v>2E-07</v>
      </c>
      <c r="F21" s="6">
        <v>2001.49329</v>
      </c>
      <c r="G21" s="6">
        <v>10549.17566</v>
      </c>
      <c r="H21" s="6">
        <v>2371.37423</v>
      </c>
      <c r="I21" s="6">
        <v>25.89</v>
      </c>
      <c r="K21" s="3">
        <f t="shared" si="0"/>
        <v>25.89100019427732</v>
      </c>
    </row>
    <row r="22" spans="1:11" ht="12.75">
      <c r="A22">
        <v>21</v>
      </c>
      <c r="C22" s="6">
        <v>0.18</v>
      </c>
      <c r="D22" s="6">
        <v>0</v>
      </c>
      <c r="E22" s="6">
        <v>0</v>
      </c>
      <c r="F22" s="6">
        <v>2001.65987</v>
      </c>
      <c r="G22" s="6">
        <v>10549.1075</v>
      </c>
      <c r="H22" s="6">
        <v>2371.37182</v>
      </c>
      <c r="I22" s="6">
        <v>26.07</v>
      </c>
      <c r="K22" s="3">
        <f t="shared" si="0"/>
        <v>26.071001554696462</v>
      </c>
    </row>
    <row r="23" spans="1:11" ht="12.75">
      <c r="A23">
        <v>22</v>
      </c>
      <c r="B23" t="s">
        <v>58</v>
      </c>
      <c r="C23" s="6">
        <v>1.703</v>
      </c>
      <c r="D23" s="6">
        <v>2E-05</v>
      </c>
      <c r="E23" s="6">
        <v>2E-07</v>
      </c>
      <c r="F23" s="6">
        <v>2003.23591</v>
      </c>
      <c r="G23" s="6">
        <v>10548.4627</v>
      </c>
      <c r="H23" s="6">
        <v>2371.34899</v>
      </c>
      <c r="I23" s="6">
        <v>27.77</v>
      </c>
      <c r="K23" s="3">
        <f t="shared" si="0"/>
        <v>27.77399605736439</v>
      </c>
    </row>
    <row r="24" spans="1:11" ht="12.75">
      <c r="A24">
        <v>23</v>
      </c>
      <c r="B24" t="s">
        <v>59</v>
      </c>
      <c r="C24" s="6">
        <v>1.703</v>
      </c>
      <c r="D24" s="6">
        <v>2E-05</v>
      </c>
      <c r="E24" s="6">
        <v>2E-07</v>
      </c>
      <c r="F24" s="6">
        <v>2004.81197</v>
      </c>
      <c r="G24" s="6">
        <v>10547.81793</v>
      </c>
      <c r="H24" s="6">
        <v>2371.32616</v>
      </c>
      <c r="I24" s="6">
        <v>29.48</v>
      </c>
      <c r="K24" s="3">
        <f t="shared" si="0"/>
        <v>29.476997707709355</v>
      </c>
    </row>
    <row r="25" spans="1:11" ht="12.75">
      <c r="A25">
        <v>24</v>
      </c>
      <c r="C25" s="6">
        <v>0.18</v>
      </c>
      <c r="D25" s="6">
        <v>0</v>
      </c>
      <c r="E25" s="6">
        <v>0</v>
      </c>
      <c r="F25" s="6">
        <v>2004.97856</v>
      </c>
      <c r="G25" s="6">
        <v>10547.74978</v>
      </c>
      <c r="H25" s="6">
        <v>2371.32375</v>
      </c>
      <c r="I25" s="6">
        <v>29.66</v>
      </c>
      <c r="K25" s="3">
        <f t="shared" si="0"/>
        <v>29.65700453507714</v>
      </c>
    </row>
    <row r="26" spans="1:11" ht="12.75">
      <c r="A26">
        <v>25</v>
      </c>
      <c r="B26" t="s">
        <v>16</v>
      </c>
      <c r="C26" s="6">
        <v>1.703</v>
      </c>
      <c r="D26" s="6">
        <v>0</v>
      </c>
      <c r="E26" s="6">
        <v>0</v>
      </c>
      <c r="F26" s="6">
        <v>2006.55462</v>
      </c>
      <c r="G26" s="6">
        <v>10547.10504</v>
      </c>
      <c r="H26" s="6">
        <v>2371.30092</v>
      </c>
      <c r="I26" s="6">
        <v>31.36</v>
      </c>
      <c r="K26" s="3">
        <f t="shared" si="0"/>
        <v>31.359994825702447</v>
      </c>
    </row>
    <row r="27" spans="1:11" ht="12.75">
      <c r="A27">
        <v>26</v>
      </c>
      <c r="C27" s="6">
        <v>3.34</v>
      </c>
      <c r="D27" s="6">
        <v>0</v>
      </c>
      <c r="E27" s="6">
        <v>0</v>
      </c>
      <c r="F27" s="6">
        <v>2009.6457</v>
      </c>
      <c r="G27" s="6">
        <v>10545.84057</v>
      </c>
      <c r="H27" s="6">
        <v>2371.25615</v>
      </c>
      <c r="I27" s="6">
        <v>34.7</v>
      </c>
      <c r="K27" s="3">
        <f t="shared" si="0"/>
        <v>34.70000441176455</v>
      </c>
    </row>
    <row r="28" spans="1:11" ht="12.75">
      <c r="A28">
        <v>27</v>
      </c>
      <c r="B28" t="s">
        <v>47</v>
      </c>
      <c r="C28" s="6">
        <v>1.7</v>
      </c>
      <c r="D28" s="6">
        <v>4E-05</v>
      </c>
      <c r="E28" s="6">
        <v>3E-07</v>
      </c>
      <c r="F28" s="6">
        <v>2011.21901</v>
      </c>
      <c r="G28" s="6">
        <v>10545.19701</v>
      </c>
      <c r="H28" s="6">
        <v>2371.23336</v>
      </c>
      <c r="I28" s="6">
        <v>36.4</v>
      </c>
      <c r="K28" s="3">
        <f t="shared" si="0"/>
        <v>36.4000023936083</v>
      </c>
    </row>
    <row r="29" spans="1:11" ht="12.75">
      <c r="A29">
        <v>28</v>
      </c>
      <c r="B29" t="s">
        <v>48</v>
      </c>
      <c r="C29" s="6">
        <v>1.7</v>
      </c>
      <c r="D29" s="6">
        <v>5E-05</v>
      </c>
      <c r="E29" s="6">
        <v>3E-07</v>
      </c>
      <c r="F29" s="6">
        <v>2012.79235</v>
      </c>
      <c r="G29" s="6">
        <v>10544.55352</v>
      </c>
      <c r="H29" s="6">
        <v>2371.21057</v>
      </c>
      <c r="I29" s="6">
        <v>38.1</v>
      </c>
      <c r="K29" s="3">
        <f t="shared" si="0"/>
        <v>38.100001630793855</v>
      </c>
    </row>
    <row r="30" spans="1:11" ht="12.75">
      <c r="A30">
        <v>29</v>
      </c>
      <c r="C30" s="6">
        <v>2.667</v>
      </c>
      <c r="D30" s="6">
        <v>0</v>
      </c>
      <c r="E30" s="6">
        <v>0</v>
      </c>
      <c r="F30" s="6">
        <v>2015.26067</v>
      </c>
      <c r="G30" s="6">
        <v>10543.54406</v>
      </c>
      <c r="H30" s="6">
        <v>2371.17482</v>
      </c>
      <c r="I30" s="6">
        <v>40.77</v>
      </c>
      <c r="K30" s="3">
        <f t="shared" si="0"/>
        <v>40.767001979034085</v>
      </c>
    </row>
    <row r="31" spans="1:11" ht="12.75">
      <c r="A31">
        <v>30</v>
      </c>
      <c r="B31" t="s">
        <v>60</v>
      </c>
      <c r="C31" s="6">
        <v>1.583</v>
      </c>
      <c r="D31" s="6">
        <v>0</v>
      </c>
      <c r="E31" s="6">
        <v>0</v>
      </c>
      <c r="F31" s="6">
        <v>2016.72574</v>
      </c>
      <c r="G31" s="6">
        <v>10542.94489</v>
      </c>
      <c r="H31" s="6">
        <v>2371.1536</v>
      </c>
      <c r="I31" s="6">
        <v>42.35</v>
      </c>
      <c r="K31" s="3">
        <f t="shared" si="0"/>
        <v>42.3500007106466</v>
      </c>
    </row>
    <row r="32" spans="1:11" ht="12.75">
      <c r="A32">
        <v>31</v>
      </c>
      <c r="C32" s="6">
        <v>0.5</v>
      </c>
      <c r="D32" s="6">
        <v>0</v>
      </c>
      <c r="E32" s="6">
        <v>0</v>
      </c>
      <c r="F32" s="6">
        <v>2017.18849</v>
      </c>
      <c r="G32" s="6">
        <v>10542.75564</v>
      </c>
      <c r="H32" s="6">
        <v>2371.14689</v>
      </c>
      <c r="I32" s="6">
        <v>42.85</v>
      </c>
      <c r="K32" s="3">
        <f t="shared" si="0"/>
        <v>42.84999885022287</v>
      </c>
    </row>
    <row r="33" spans="1:11" ht="12.75">
      <c r="A33">
        <v>32</v>
      </c>
      <c r="B33" t="s">
        <v>61</v>
      </c>
      <c r="C33" s="6">
        <v>1.583</v>
      </c>
      <c r="D33" s="6">
        <v>0</v>
      </c>
      <c r="E33" s="6">
        <v>0</v>
      </c>
      <c r="F33" s="6">
        <v>2018.65356</v>
      </c>
      <c r="G33" s="6">
        <v>10542.15647</v>
      </c>
      <c r="H33" s="6">
        <v>2371.12567</v>
      </c>
      <c r="I33" s="6">
        <v>44.43</v>
      </c>
      <c r="K33" s="3">
        <f t="shared" si="0"/>
        <v>44.43299758472392</v>
      </c>
    </row>
    <row r="34" spans="1:11" ht="12.75">
      <c r="A34">
        <v>33</v>
      </c>
      <c r="B34">
        <v>12</v>
      </c>
      <c r="C34" s="6">
        <v>1.667</v>
      </c>
      <c r="D34" s="6">
        <v>0</v>
      </c>
      <c r="E34" s="6">
        <v>0</v>
      </c>
      <c r="F34" s="6">
        <v>2131.25676</v>
      </c>
      <c r="G34" s="6">
        <v>10496.10521</v>
      </c>
      <c r="H34" s="6">
        <v>2369.49469</v>
      </c>
      <c r="I34" s="6">
        <v>166.1</v>
      </c>
      <c r="K34" s="3">
        <f t="shared" si="0"/>
        <v>166.09999868711054</v>
      </c>
    </row>
    <row r="35" spans="1:11" ht="12.75">
      <c r="A35">
        <v>34</v>
      </c>
      <c r="B35" t="s">
        <v>21</v>
      </c>
      <c r="C35" s="6">
        <v>5</v>
      </c>
      <c r="D35" s="6">
        <v>0</v>
      </c>
      <c r="E35" s="6">
        <v>0</v>
      </c>
      <c r="F35" s="6">
        <v>2135.88428</v>
      </c>
      <c r="G35" s="6">
        <v>10494.2127</v>
      </c>
      <c r="H35" s="6">
        <v>2369.42766</v>
      </c>
      <c r="I35" s="6">
        <v>171.1</v>
      </c>
      <c r="K35" s="3">
        <f t="shared" si="0"/>
        <v>171.10000152809144</v>
      </c>
    </row>
    <row r="36" spans="1:11" ht="12.75">
      <c r="A36">
        <v>35</v>
      </c>
      <c r="C36" s="6">
        <v>0.5</v>
      </c>
      <c r="D36" s="6">
        <v>0</v>
      </c>
      <c r="E36" s="6">
        <v>0</v>
      </c>
      <c r="F36" s="6">
        <v>2136.34703</v>
      </c>
      <c r="G36" s="6">
        <v>10494.02345</v>
      </c>
      <c r="H36" s="6">
        <v>2369.42096</v>
      </c>
      <c r="I36" s="6">
        <v>171.6</v>
      </c>
      <c r="K36" s="3">
        <f t="shared" si="0"/>
        <v>171.59999954247587</v>
      </c>
    </row>
    <row r="37" spans="1:11" ht="12.75">
      <c r="A37">
        <v>36</v>
      </c>
      <c r="B37" t="s">
        <v>62</v>
      </c>
      <c r="C37" s="6">
        <v>4.46</v>
      </c>
      <c r="D37" s="6">
        <v>0.00013</v>
      </c>
      <c r="E37" s="6">
        <v>-1.5707963</v>
      </c>
      <c r="F37" s="6">
        <v>2140.47478</v>
      </c>
      <c r="G37" s="6">
        <v>10492.33532</v>
      </c>
      <c r="H37" s="6">
        <v>2369.36146</v>
      </c>
      <c r="I37" s="6">
        <v>176.06</v>
      </c>
      <c r="K37" s="3">
        <f t="shared" si="0"/>
        <v>176.06000437280244</v>
      </c>
    </row>
    <row r="38" spans="1:11" ht="12.75">
      <c r="A38">
        <v>37</v>
      </c>
      <c r="C38" s="6">
        <v>0.45</v>
      </c>
      <c r="D38" s="6">
        <v>0</v>
      </c>
      <c r="E38" s="6">
        <v>0</v>
      </c>
      <c r="F38" s="6">
        <v>2140.89125</v>
      </c>
      <c r="G38" s="6">
        <v>10492.165</v>
      </c>
      <c r="H38" s="6">
        <v>2369.35548</v>
      </c>
      <c r="I38" s="6">
        <v>176.51</v>
      </c>
      <c r="K38" s="3">
        <f t="shared" si="0"/>
        <v>176.5099953954485</v>
      </c>
    </row>
    <row r="39" spans="1:11" ht="12.75">
      <c r="A39">
        <v>38</v>
      </c>
      <c r="B39" t="s">
        <v>62</v>
      </c>
      <c r="C39" s="6">
        <v>4.46</v>
      </c>
      <c r="D39" s="6">
        <v>0.00013</v>
      </c>
      <c r="E39" s="6">
        <v>-1.5707963</v>
      </c>
      <c r="F39" s="6">
        <v>2145.01901</v>
      </c>
      <c r="G39" s="6">
        <v>10490.47687</v>
      </c>
      <c r="H39" s="6">
        <v>2369.29655</v>
      </c>
      <c r="I39" s="6">
        <v>180.97</v>
      </c>
      <c r="K39" s="3">
        <f t="shared" si="0"/>
        <v>180.97000184327362</v>
      </c>
    </row>
    <row r="40" spans="1:11" ht="12.75">
      <c r="A40">
        <v>39</v>
      </c>
      <c r="C40" s="6">
        <v>0.45</v>
      </c>
      <c r="D40" s="6">
        <v>0</v>
      </c>
      <c r="E40" s="6">
        <v>0</v>
      </c>
      <c r="F40" s="6">
        <v>2145.43549</v>
      </c>
      <c r="G40" s="6">
        <v>10490.30654</v>
      </c>
      <c r="H40" s="6">
        <v>2369.29064</v>
      </c>
      <c r="I40" s="6">
        <v>181.42</v>
      </c>
      <c r="K40" s="3">
        <f t="shared" si="0"/>
        <v>181.42000496863218</v>
      </c>
    </row>
    <row r="41" spans="1:11" ht="12.75">
      <c r="A41">
        <v>40</v>
      </c>
      <c r="B41" t="s">
        <v>62</v>
      </c>
      <c r="C41" s="6">
        <v>4.46</v>
      </c>
      <c r="D41" s="6">
        <v>0.00013</v>
      </c>
      <c r="E41" s="6">
        <v>-1.5707963</v>
      </c>
      <c r="F41" s="6">
        <v>2149.56325</v>
      </c>
      <c r="G41" s="6">
        <v>10488.61842</v>
      </c>
      <c r="H41" s="6">
        <v>2369.23227</v>
      </c>
      <c r="I41" s="6">
        <v>185.88</v>
      </c>
      <c r="K41" s="3">
        <f t="shared" si="0"/>
        <v>185.88000013601888</v>
      </c>
    </row>
    <row r="42" spans="1:11" ht="12.75">
      <c r="A42">
        <v>41</v>
      </c>
      <c r="C42" s="6">
        <v>0.45</v>
      </c>
      <c r="D42" s="6">
        <v>0</v>
      </c>
      <c r="E42" s="6">
        <v>0</v>
      </c>
      <c r="F42" s="6">
        <v>2149.97973</v>
      </c>
      <c r="G42" s="6">
        <v>10488.44809</v>
      </c>
      <c r="H42" s="6">
        <v>2369.22642</v>
      </c>
      <c r="I42" s="6">
        <v>186.33</v>
      </c>
      <c r="K42" s="3">
        <f t="shared" si="0"/>
        <v>186.3300024589627</v>
      </c>
    </row>
    <row r="43" spans="1:11" ht="12.75">
      <c r="A43">
        <v>42</v>
      </c>
      <c r="B43" t="s">
        <v>62</v>
      </c>
      <c r="C43" s="6">
        <v>4.46</v>
      </c>
      <c r="D43" s="6">
        <v>0.00013</v>
      </c>
      <c r="E43" s="6">
        <v>-1.5707963</v>
      </c>
      <c r="F43" s="6">
        <v>2154.10749</v>
      </c>
      <c r="G43" s="6">
        <v>10486.75996</v>
      </c>
      <c r="H43" s="6">
        <v>2369.16863</v>
      </c>
      <c r="I43" s="6">
        <v>190.79</v>
      </c>
      <c r="K43" s="3">
        <f t="shared" si="0"/>
        <v>190.78999366208402</v>
      </c>
    </row>
    <row r="44" spans="1:11" ht="12.75">
      <c r="A44">
        <v>43</v>
      </c>
      <c r="C44" s="6">
        <v>0.45</v>
      </c>
      <c r="D44" s="6">
        <v>0</v>
      </c>
      <c r="E44" s="6">
        <v>0</v>
      </c>
      <c r="F44" s="6">
        <v>2154.52397</v>
      </c>
      <c r="G44" s="6">
        <v>10486.58963</v>
      </c>
      <c r="H44" s="6">
        <v>2369.16282</v>
      </c>
      <c r="I44" s="6">
        <v>191.24</v>
      </c>
      <c r="K44" s="3">
        <f t="shared" si="0"/>
        <v>191.23999545181394</v>
      </c>
    </row>
    <row r="45" spans="1:11" ht="12.75">
      <c r="A45">
        <v>44</v>
      </c>
      <c r="B45" t="s">
        <v>62</v>
      </c>
      <c r="C45" s="6">
        <v>4.46</v>
      </c>
      <c r="D45" s="6">
        <v>0.00013</v>
      </c>
      <c r="E45" s="6">
        <v>-1.5707963</v>
      </c>
      <c r="F45" s="6">
        <v>2158.65175</v>
      </c>
      <c r="G45" s="6">
        <v>10484.9015</v>
      </c>
      <c r="H45" s="6">
        <v>2369.1056</v>
      </c>
      <c r="I45" s="6">
        <v>195.7</v>
      </c>
      <c r="K45" s="3">
        <f t="shared" si="0"/>
        <v>195.69999756608718</v>
      </c>
    </row>
    <row r="46" spans="1:11" ht="12.75">
      <c r="A46">
        <v>45</v>
      </c>
      <c r="C46" s="6">
        <v>0.45</v>
      </c>
      <c r="D46" s="6">
        <v>0</v>
      </c>
      <c r="E46" s="6">
        <v>0</v>
      </c>
      <c r="F46" s="6">
        <v>2159.06823</v>
      </c>
      <c r="G46" s="6">
        <v>10484.73117</v>
      </c>
      <c r="H46" s="6">
        <v>2369.09986</v>
      </c>
      <c r="I46" s="6">
        <v>196.15</v>
      </c>
      <c r="K46" s="3">
        <f t="shared" si="0"/>
        <v>196.1499984231259</v>
      </c>
    </row>
    <row r="47" spans="1:11" ht="12.75">
      <c r="A47">
        <v>46</v>
      </c>
      <c r="B47" t="s">
        <v>63</v>
      </c>
      <c r="C47" s="6">
        <v>4.46</v>
      </c>
      <c r="D47" s="6">
        <v>0.00016</v>
      </c>
      <c r="E47" s="6">
        <v>-1.5707963</v>
      </c>
      <c r="F47" s="6">
        <v>2163.19601</v>
      </c>
      <c r="G47" s="6">
        <v>10483.04303</v>
      </c>
      <c r="H47" s="6">
        <v>2369.04328</v>
      </c>
      <c r="I47" s="6">
        <v>200.61</v>
      </c>
      <c r="K47" s="3">
        <f t="shared" si="0"/>
        <v>200.60999581085125</v>
      </c>
    </row>
    <row r="48" spans="1:11" ht="12.75">
      <c r="A48">
        <v>47</v>
      </c>
      <c r="C48" s="6">
        <v>0.45</v>
      </c>
      <c r="D48" s="6">
        <v>0</v>
      </c>
      <c r="E48" s="6">
        <v>0</v>
      </c>
      <c r="F48" s="6">
        <v>2163.61249</v>
      </c>
      <c r="G48" s="6">
        <v>10482.87271</v>
      </c>
      <c r="H48" s="6">
        <v>2369.03761</v>
      </c>
      <c r="I48" s="6">
        <v>201.06</v>
      </c>
      <c r="K48" s="3">
        <f t="shared" si="0"/>
        <v>201.05999195259648</v>
      </c>
    </row>
    <row r="49" spans="1:11" ht="12.75">
      <c r="A49">
        <v>48</v>
      </c>
      <c r="B49" t="s">
        <v>63</v>
      </c>
      <c r="C49" s="6">
        <v>4.46</v>
      </c>
      <c r="D49" s="6">
        <v>0.00016</v>
      </c>
      <c r="E49" s="6">
        <v>-1.5707963</v>
      </c>
      <c r="F49" s="6">
        <v>2167.74028</v>
      </c>
      <c r="G49" s="6">
        <v>10481.18457</v>
      </c>
      <c r="H49" s="6">
        <v>2368.98175</v>
      </c>
      <c r="I49" s="6">
        <v>205.52</v>
      </c>
      <c r="K49" s="3">
        <f t="shared" si="0"/>
        <v>205.51998904506806</v>
      </c>
    </row>
    <row r="50" spans="1:11" ht="12.75">
      <c r="A50">
        <v>49</v>
      </c>
      <c r="C50" s="6">
        <v>0.45</v>
      </c>
      <c r="D50" s="6">
        <v>0</v>
      </c>
      <c r="E50" s="6">
        <v>0</v>
      </c>
      <c r="F50" s="6">
        <v>2168.15677</v>
      </c>
      <c r="G50" s="6">
        <v>10481.01424</v>
      </c>
      <c r="H50" s="6">
        <v>2368.97615</v>
      </c>
      <c r="I50" s="6">
        <v>205.97</v>
      </c>
      <c r="K50" s="3">
        <f t="shared" si="0"/>
        <v>205.96999730064076</v>
      </c>
    </row>
    <row r="51" spans="1:14" ht="12.75">
      <c r="A51" s="32">
        <v>50</v>
      </c>
      <c r="B51" s="32" t="s">
        <v>63</v>
      </c>
      <c r="C51" s="48">
        <v>4.46</v>
      </c>
      <c r="D51" s="48">
        <v>0.00016</v>
      </c>
      <c r="E51" s="48">
        <v>-1.5707963</v>
      </c>
      <c r="F51" s="48">
        <v>2172.28457</v>
      </c>
      <c r="G51" s="48">
        <v>10479.32609</v>
      </c>
      <c r="H51" s="48">
        <v>2368.921</v>
      </c>
      <c r="I51" s="48">
        <v>210.43</v>
      </c>
      <c r="J51" s="55"/>
      <c r="K51" s="59">
        <f t="shared" si="0"/>
        <v>210.4299980535305</v>
      </c>
      <c r="L51" s="32"/>
      <c r="M51" s="55">
        <f>C51/2</f>
        <v>2.23</v>
      </c>
      <c r="N51" s="32"/>
    </row>
    <row r="52" spans="1:13" ht="12.75">
      <c r="A52">
        <v>51</v>
      </c>
      <c r="C52" s="6">
        <v>0.45</v>
      </c>
      <c r="D52" s="6">
        <v>0</v>
      </c>
      <c r="E52" s="6">
        <v>0</v>
      </c>
      <c r="F52" s="6">
        <v>2172.70105</v>
      </c>
      <c r="G52" s="6">
        <v>10479.15577</v>
      </c>
      <c r="H52" s="6">
        <v>2368.91547</v>
      </c>
      <c r="I52" s="6">
        <v>210.88</v>
      </c>
      <c r="K52" s="3">
        <f>SQRT((F52-F$2)^2+(G52-G$2)^2+(H52-H$2)^2)</f>
        <v>210.87999234620872</v>
      </c>
      <c r="M52" s="9">
        <f>K52-K51+M51</f>
        <v>2.6799942926782125</v>
      </c>
    </row>
    <row r="53" spans="1:13" ht="12.75">
      <c r="A53">
        <v>52</v>
      </c>
      <c r="B53" t="s">
        <v>63</v>
      </c>
      <c r="C53" s="6">
        <v>4.46</v>
      </c>
      <c r="D53" s="6">
        <v>0.00016</v>
      </c>
      <c r="E53" s="6">
        <v>-1.5707963</v>
      </c>
      <c r="F53" s="6">
        <v>2176.82886</v>
      </c>
      <c r="G53" s="6">
        <v>10477.46762</v>
      </c>
      <c r="H53" s="6">
        <v>2368.86103</v>
      </c>
      <c r="I53" s="6">
        <v>215.34</v>
      </c>
      <c r="K53" s="3">
        <f t="shared" si="0"/>
        <v>215.33999301512117</v>
      </c>
      <c r="M53" s="9">
        <f>K53-K52+M52</f>
        <v>7.139994961590656</v>
      </c>
    </row>
    <row r="54" spans="1:13" ht="12.75">
      <c r="A54">
        <v>53</v>
      </c>
      <c r="C54" s="6">
        <v>0.45</v>
      </c>
      <c r="D54" s="6">
        <v>0</v>
      </c>
      <c r="E54" s="6">
        <v>0</v>
      </c>
      <c r="F54" s="6">
        <v>2177.24534</v>
      </c>
      <c r="G54" s="6">
        <v>10477.29729</v>
      </c>
      <c r="H54" s="6">
        <v>2368.85558</v>
      </c>
      <c r="I54" s="6">
        <v>215.79</v>
      </c>
      <c r="K54" s="3">
        <f t="shared" si="0"/>
        <v>215.78999004203231</v>
      </c>
      <c r="M54" s="9">
        <f aca="true" t="shared" si="1" ref="M54:M117">K54-K53+M53</f>
        <v>7.589991988501804</v>
      </c>
    </row>
    <row r="55" spans="1:13" ht="12.75">
      <c r="A55">
        <v>54</v>
      </c>
      <c r="B55" t="s">
        <v>63</v>
      </c>
      <c r="C55" s="6">
        <v>4.46</v>
      </c>
      <c r="D55" s="6">
        <v>0.00016</v>
      </c>
      <c r="E55" s="6">
        <v>-1.5707963</v>
      </c>
      <c r="F55" s="6">
        <v>2181.37315</v>
      </c>
      <c r="G55" s="6">
        <v>10475.60914</v>
      </c>
      <c r="H55" s="6">
        <v>2368.80185</v>
      </c>
      <c r="I55" s="6">
        <v>220.25</v>
      </c>
      <c r="K55" s="3">
        <f t="shared" si="0"/>
        <v>220.2499814171967</v>
      </c>
      <c r="M55" s="9">
        <f t="shared" si="1"/>
        <v>12.049983363666183</v>
      </c>
    </row>
    <row r="56" spans="1:13" ht="12.75">
      <c r="A56">
        <v>55</v>
      </c>
      <c r="C56" s="6">
        <v>0.45</v>
      </c>
      <c r="D56" s="6">
        <v>0</v>
      </c>
      <c r="E56" s="6">
        <v>0</v>
      </c>
      <c r="F56" s="6">
        <v>2181.78964</v>
      </c>
      <c r="G56" s="6">
        <v>10475.43881</v>
      </c>
      <c r="H56" s="6">
        <v>2368.79647</v>
      </c>
      <c r="I56" s="6">
        <v>220.7</v>
      </c>
      <c r="K56" s="3">
        <f t="shared" si="0"/>
        <v>220.69998678558014</v>
      </c>
      <c r="M56" s="9">
        <f t="shared" si="1"/>
        <v>12.499988732049626</v>
      </c>
    </row>
    <row r="57" spans="1:13" ht="12.75">
      <c r="A57">
        <v>56</v>
      </c>
      <c r="B57" t="s">
        <v>64</v>
      </c>
      <c r="C57" s="6">
        <v>4.46</v>
      </c>
      <c r="D57" s="6">
        <v>0.00019</v>
      </c>
      <c r="E57" s="6">
        <v>-1.5707963</v>
      </c>
      <c r="F57" s="6">
        <v>2185.91746</v>
      </c>
      <c r="G57" s="6">
        <v>10473.75066</v>
      </c>
      <c r="H57" s="6">
        <v>2368.74353</v>
      </c>
      <c r="I57" s="6">
        <v>225.16</v>
      </c>
      <c r="K57" s="3">
        <f t="shared" si="0"/>
        <v>225.15997711226925</v>
      </c>
      <c r="M57" s="9">
        <f t="shared" si="1"/>
        <v>16.959979058738735</v>
      </c>
    </row>
    <row r="58" spans="1:13" ht="12.75">
      <c r="A58">
        <v>57</v>
      </c>
      <c r="C58" s="6">
        <v>0.45</v>
      </c>
      <c r="D58" s="6">
        <v>0</v>
      </c>
      <c r="E58" s="6">
        <v>0</v>
      </c>
      <c r="F58" s="6">
        <v>2186.33395</v>
      </c>
      <c r="G58" s="6">
        <v>10473.58033</v>
      </c>
      <c r="H58" s="6">
        <v>2368.73823</v>
      </c>
      <c r="I58" s="6">
        <v>225.61</v>
      </c>
      <c r="K58" s="3">
        <f t="shared" si="0"/>
        <v>225.6099814401873</v>
      </c>
      <c r="M58" s="9">
        <f t="shared" si="1"/>
        <v>17.4099833866568</v>
      </c>
    </row>
    <row r="59" spans="1:13" ht="12.75">
      <c r="A59">
        <v>58</v>
      </c>
      <c r="B59" t="s">
        <v>64</v>
      </c>
      <c r="C59" s="6">
        <v>4.46</v>
      </c>
      <c r="D59" s="6">
        <v>0.00019</v>
      </c>
      <c r="E59" s="6">
        <v>-1.5707963</v>
      </c>
      <c r="F59" s="6">
        <v>2190.46178</v>
      </c>
      <c r="G59" s="6">
        <v>10471.89217</v>
      </c>
      <c r="H59" s="6">
        <v>2368.68615</v>
      </c>
      <c r="I59" s="6">
        <v>230.07</v>
      </c>
      <c r="K59" s="3">
        <f t="shared" si="0"/>
        <v>230.06997363956685</v>
      </c>
      <c r="M59" s="9">
        <f t="shared" si="1"/>
        <v>21.869975586036343</v>
      </c>
    </row>
    <row r="60" spans="1:13" ht="12.75">
      <c r="A60">
        <v>59</v>
      </c>
      <c r="C60" s="6">
        <v>0.45</v>
      </c>
      <c r="D60" s="6">
        <v>0</v>
      </c>
      <c r="E60" s="6">
        <v>0</v>
      </c>
      <c r="F60" s="6">
        <v>2190.87827</v>
      </c>
      <c r="G60" s="6">
        <v>10471.72184</v>
      </c>
      <c r="H60" s="6">
        <v>2368.68094</v>
      </c>
      <c r="I60" s="6">
        <v>230.52</v>
      </c>
      <c r="K60" s="3">
        <f t="shared" si="0"/>
        <v>230.51997680154608</v>
      </c>
      <c r="M60" s="9">
        <f t="shared" si="1"/>
        <v>22.31997874801557</v>
      </c>
    </row>
    <row r="61" spans="1:13" ht="12.75">
      <c r="A61">
        <v>60</v>
      </c>
      <c r="B61" t="s">
        <v>64</v>
      </c>
      <c r="C61" s="6">
        <v>4.46</v>
      </c>
      <c r="D61" s="6">
        <v>0.00019</v>
      </c>
      <c r="E61" s="6">
        <v>-1.5707963</v>
      </c>
      <c r="F61" s="6">
        <v>2195.00611</v>
      </c>
      <c r="G61" s="6">
        <v>10470.03368</v>
      </c>
      <c r="H61" s="6">
        <v>2368.62972</v>
      </c>
      <c r="I61" s="6">
        <v>234.98</v>
      </c>
      <c r="K61" s="3">
        <f t="shared" si="0"/>
        <v>234.97996715882047</v>
      </c>
      <c r="M61" s="9">
        <f t="shared" si="1"/>
        <v>26.77996910528996</v>
      </c>
    </row>
    <row r="62" spans="1:13" ht="12.75">
      <c r="A62">
        <v>61</v>
      </c>
      <c r="C62" s="6">
        <v>0.45</v>
      </c>
      <c r="D62" s="6">
        <v>0</v>
      </c>
      <c r="E62" s="6">
        <v>0</v>
      </c>
      <c r="F62" s="6">
        <v>2195.4226</v>
      </c>
      <c r="G62" s="6">
        <v>10469.86335</v>
      </c>
      <c r="H62" s="6">
        <v>2368.62459</v>
      </c>
      <c r="I62" s="6">
        <v>235.43</v>
      </c>
      <c r="K62" s="3">
        <f t="shared" si="0"/>
        <v>235.42996929397245</v>
      </c>
      <c r="M62" s="9">
        <f t="shared" si="1"/>
        <v>27.229971240441937</v>
      </c>
    </row>
    <row r="63" spans="1:13" ht="12.75">
      <c r="A63">
        <v>62</v>
      </c>
      <c r="B63" t="s">
        <v>64</v>
      </c>
      <c r="C63" s="6">
        <v>4.46</v>
      </c>
      <c r="D63" s="6">
        <v>0.00019</v>
      </c>
      <c r="E63" s="6">
        <v>-1.5707963</v>
      </c>
      <c r="F63" s="6">
        <v>2199.55045</v>
      </c>
      <c r="G63" s="6">
        <v>10468.17518</v>
      </c>
      <c r="H63" s="6">
        <v>2368.57422</v>
      </c>
      <c r="I63" s="6">
        <v>239.89</v>
      </c>
      <c r="K63" s="3">
        <f t="shared" si="0"/>
        <v>239.88996180035744</v>
      </c>
      <c r="M63" s="9">
        <f t="shared" si="1"/>
        <v>31.68996374682693</v>
      </c>
    </row>
    <row r="64" spans="1:13" ht="12.75">
      <c r="A64">
        <v>63</v>
      </c>
      <c r="C64" s="6">
        <v>0.45</v>
      </c>
      <c r="D64" s="6">
        <v>0</v>
      </c>
      <c r="E64" s="6">
        <v>0</v>
      </c>
      <c r="F64" s="6">
        <v>2199.96694</v>
      </c>
      <c r="G64" s="6">
        <v>10468.00485</v>
      </c>
      <c r="H64" s="6">
        <v>2368.56918</v>
      </c>
      <c r="I64" s="6">
        <v>240.34</v>
      </c>
      <c r="K64" s="3">
        <f t="shared" si="0"/>
        <v>240.33996278471653</v>
      </c>
      <c r="M64" s="9">
        <f t="shared" si="1"/>
        <v>32.139964731186026</v>
      </c>
    </row>
    <row r="65" spans="1:13" ht="12.75">
      <c r="A65">
        <v>64</v>
      </c>
      <c r="B65" t="s">
        <v>64</v>
      </c>
      <c r="C65" s="6">
        <v>4.46</v>
      </c>
      <c r="D65" s="6">
        <v>0.00019</v>
      </c>
      <c r="E65" s="6">
        <v>-1.5707963</v>
      </c>
      <c r="F65" s="6">
        <v>2204.0948</v>
      </c>
      <c r="G65" s="6">
        <v>10466.31668</v>
      </c>
      <c r="H65" s="6">
        <v>2368.51967</v>
      </c>
      <c r="I65" s="6">
        <v>244.8</v>
      </c>
      <c r="K65" s="3">
        <f>SQRT((F65-F$2)^2+(G65-G$2)^2+(H65-H$2)^2)</f>
        <v>244.7999536018458</v>
      </c>
      <c r="L65" s="9">
        <f>K85-K65</f>
        <v>95.39984910199695</v>
      </c>
      <c r="M65" s="9">
        <f t="shared" si="1"/>
        <v>36.59995554831529</v>
      </c>
    </row>
    <row r="66" spans="1:13" ht="12.75">
      <c r="A66">
        <v>65</v>
      </c>
      <c r="B66">
        <v>7</v>
      </c>
      <c r="C66" s="6">
        <v>3.4</v>
      </c>
      <c r="D66" s="6">
        <v>0</v>
      </c>
      <c r="E66" s="6">
        <v>0</v>
      </c>
      <c r="F66" s="6">
        <v>2272.02872</v>
      </c>
      <c r="G66" s="6">
        <v>10438.53379</v>
      </c>
      <c r="H66" s="6">
        <v>2367.71187</v>
      </c>
      <c r="I66" s="6">
        <v>318.2</v>
      </c>
      <c r="K66" s="3">
        <f t="shared" si="0"/>
        <v>318.19982541914754</v>
      </c>
      <c r="M66" s="9">
        <f t="shared" si="1"/>
        <v>109.99982736561704</v>
      </c>
    </row>
    <row r="67" spans="1:13" ht="12.75">
      <c r="A67">
        <v>66</v>
      </c>
      <c r="B67" t="s">
        <v>65</v>
      </c>
      <c r="C67" s="6">
        <v>2.57</v>
      </c>
      <c r="D67" s="6">
        <v>0</v>
      </c>
      <c r="E67" s="6">
        <v>0</v>
      </c>
      <c r="F67" s="6">
        <v>2274.40734</v>
      </c>
      <c r="G67" s="6">
        <v>10437.56101</v>
      </c>
      <c r="H67" s="6">
        <v>2367.68358</v>
      </c>
      <c r="I67" s="6">
        <v>320.77</v>
      </c>
      <c r="K67" s="3">
        <f aca="true" t="shared" si="2" ref="K67:K130">SQRT((F67-F$2)^2+(G67-G$2)^2+(H67-H$2)^2)</f>
        <v>320.7698288687275</v>
      </c>
      <c r="M67" s="9">
        <f t="shared" si="1"/>
        <v>112.56983081519697</v>
      </c>
    </row>
    <row r="68" spans="1:13" ht="12.75">
      <c r="A68">
        <v>67</v>
      </c>
      <c r="C68" s="6">
        <v>0.185</v>
      </c>
      <c r="D68" s="6">
        <v>0</v>
      </c>
      <c r="E68" s="6">
        <v>0</v>
      </c>
      <c r="F68" s="6">
        <v>2274.57856</v>
      </c>
      <c r="G68" s="6">
        <v>10437.49098</v>
      </c>
      <c r="H68" s="6">
        <v>2367.68155</v>
      </c>
      <c r="I68" s="6">
        <v>320.95</v>
      </c>
      <c r="K68" s="3">
        <f t="shared" si="2"/>
        <v>320.9548275741764</v>
      </c>
      <c r="M68" s="9">
        <f t="shared" si="1"/>
        <v>112.75482952064591</v>
      </c>
    </row>
    <row r="69" spans="1:13" ht="12.75">
      <c r="A69">
        <v>68</v>
      </c>
      <c r="B69" t="s">
        <v>66</v>
      </c>
      <c r="C69" s="6">
        <v>2.57</v>
      </c>
      <c r="D69" s="6">
        <v>0</v>
      </c>
      <c r="E69" s="6">
        <v>0</v>
      </c>
      <c r="F69" s="6">
        <v>2276.95717</v>
      </c>
      <c r="G69" s="6">
        <v>10436.5182</v>
      </c>
      <c r="H69" s="6">
        <v>2367.65326</v>
      </c>
      <c r="I69" s="6">
        <v>323.52</v>
      </c>
      <c r="K69" s="3">
        <f t="shared" si="2"/>
        <v>323.5248218238737</v>
      </c>
      <c r="M69" s="9">
        <f t="shared" si="1"/>
        <v>115.3248237703432</v>
      </c>
    </row>
    <row r="70" spans="1:13" ht="12.75">
      <c r="A70">
        <v>69</v>
      </c>
      <c r="C70" s="6">
        <v>0.185</v>
      </c>
      <c r="D70" s="6">
        <v>0</v>
      </c>
      <c r="E70" s="6">
        <v>0</v>
      </c>
      <c r="F70" s="6">
        <v>2277.1284</v>
      </c>
      <c r="G70" s="6">
        <v>10436.44818</v>
      </c>
      <c r="H70" s="6">
        <v>2367.65123</v>
      </c>
      <c r="I70" s="6">
        <v>323.71</v>
      </c>
      <c r="K70" s="3">
        <f t="shared" si="2"/>
        <v>323.70982600306223</v>
      </c>
      <c r="M70" s="9">
        <f t="shared" si="1"/>
        <v>115.50982794953173</v>
      </c>
    </row>
    <row r="71" spans="1:13" ht="12.75">
      <c r="A71">
        <v>70</v>
      </c>
      <c r="B71" t="s">
        <v>67</v>
      </c>
      <c r="C71" s="6">
        <v>2.57</v>
      </c>
      <c r="D71" s="6">
        <v>0</v>
      </c>
      <c r="E71" s="6">
        <v>0</v>
      </c>
      <c r="F71" s="6">
        <v>2279.50701</v>
      </c>
      <c r="G71" s="6">
        <v>10435.4754</v>
      </c>
      <c r="H71" s="6">
        <v>2367.62294</v>
      </c>
      <c r="I71" s="6">
        <v>326.28</v>
      </c>
      <c r="K71" s="3">
        <f t="shared" si="2"/>
        <v>326.2798203065138</v>
      </c>
      <c r="M71" s="9">
        <f t="shared" si="1"/>
        <v>118.07982225298328</v>
      </c>
    </row>
    <row r="72" spans="1:13" ht="12.75">
      <c r="A72">
        <v>71</v>
      </c>
      <c r="C72" s="6">
        <v>0.185</v>
      </c>
      <c r="D72" s="6">
        <v>0</v>
      </c>
      <c r="E72" s="6">
        <v>0</v>
      </c>
      <c r="F72" s="6">
        <v>2279.67823</v>
      </c>
      <c r="G72" s="6">
        <v>10435.40537</v>
      </c>
      <c r="H72" s="6">
        <v>2367.62091</v>
      </c>
      <c r="I72" s="6">
        <v>326.46</v>
      </c>
      <c r="K72" s="3">
        <f t="shared" si="2"/>
        <v>326.46481901987164</v>
      </c>
      <c r="M72" s="9">
        <f t="shared" si="1"/>
        <v>118.26482096634113</v>
      </c>
    </row>
    <row r="73" spans="1:13" ht="12.75">
      <c r="A73">
        <v>72</v>
      </c>
      <c r="B73" t="s">
        <v>68</v>
      </c>
      <c r="C73" s="6">
        <v>2.57</v>
      </c>
      <c r="D73" s="6">
        <v>0</v>
      </c>
      <c r="E73" s="6">
        <v>0</v>
      </c>
      <c r="F73" s="6">
        <v>2282.05685</v>
      </c>
      <c r="G73" s="6">
        <v>10434.4326</v>
      </c>
      <c r="H73" s="6">
        <v>2367.59262</v>
      </c>
      <c r="I73" s="6">
        <v>329.04</v>
      </c>
      <c r="K73" s="3">
        <f t="shared" si="2"/>
        <v>329.0348188454657</v>
      </c>
      <c r="M73" s="9">
        <f t="shared" si="1"/>
        <v>120.83482079193517</v>
      </c>
    </row>
    <row r="74" spans="1:13" ht="12.75">
      <c r="A74">
        <v>73</v>
      </c>
      <c r="C74" s="6">
        <v>0.185</v>
      </c>
      <c r="D74" s="6">
        <v>0</v>
      </c>
      <c r="E74" s="6">
        <v>0</v>
      </c>
      <c r="F74" s="6">
        <v>2282.22807</v>
      </c>
      <c r="G74" s="6">
        <v>10434.36257</v>
      </c>
      <c r="H74" s="6">
        <v>2367.59059</v>
      </c>
      <c r="I74" s="6">
        <v>329.22</v>
      </c>
      <c r="K74" s="3">
        <f t="shared" si="2"/>
        <v>329.21981756263136</v>
      </c>
      <c r="M74" s="9">
        <f t="shared" si="1"/>
        <v>121.01981950910086</v>
      </c>
    </row>
    <row r="75" spans="1:13" ht="12.75">
      <c r="A75">
        <v>74</v>
      </c>
      <c r="B75" t="s">
        <v>69</v>
      </c>
      <c r="C75" s="6">
        <v>1.68</v>
      </c>
      <c r="D75" s="6">
        <v>0</v>
      </c>
      <c r="E75" s="6">
        <v>0</v>
      </c>
      <c r="F75" s="6">
        <v>2283.78296</v>
      </c>
      <c r="G75" s="6">
        <v>10433.72667</v>
      </c>
      <c r="H75" s="6">
        <v>2367.5721</v>
      </c>
      <c r="I75" s="6">
        <v>330.9</v>
      </c>
      <c r="K75" s="3">
        <f t="shared" si="2"/>
        <v>330.8998136729824</v>
      </c>
      <c r="M75" s="9">
        <f t="shared" si="1"/>
        <v>122.69981561945191</v>
      </c>
    </row>
    <row r="76" spans="1:13" ht="12.75">
      <c r="A76">
        <v>75</v>
      </c>
      <c r="C76" s="6">
        <v>0.18</v>
      </c>
      <c r="D76" s="6">
        <v>0</v>
      </c>
      <c r="E76" s="6">
        <v>0</v>
      </c>
      <c r="F76" s="6">
        <v>2283.94955</v>
      </c>
      <c r="G76" s="6">
        <v>10433.65853</v>
      </c>
      <c r="H76" s="6">
        <v>2367.57012</v>
      </c>
      <c r="I76" s="6">
        <v>331.08</v>
      </c>
      <c r="K76" s="3">
        <f t="shared" si="2"/>
        <v>331.07981126009946</v>
      </c>
      <c r="M76" s="9">
        <f t="shared" si="1"/>
        <v>122.87981320656895</v>
      </c>
    </row>
    <row r="77" spans="1:13" ht="12.75">
      <c r="A77">
        <v>76</v>
      </c>
      <c r="B77" t="s">
        <v>70</v>
      </c>
      <c r="C77" s="6">
        <v>1.68</v>
      </c>
      <c r="D77" s="6">
        <v>0</v>
      </c>
      <c r="E77" s="6">
        <v>0</v>
      </c>
      <c r="F77" s="6">
        <v>2285.50445</v>
      </c>
      <c r="G77" s="6">
        <v>10433.02263</v>
      </c>
      <c r="H77" s="6">
        <v>2367.55163</v>
      </c>
      <c r="I77" s="6">
        <v>332.76</v>
      </c>
      <c r="K77" s="3">
        <f t="shared" si="2"/>
        <v>332.75981664769216</v>
      </c>
      <c r="M77" s="9">
        <f t="shared" si="1"/>
        <v>124.55981859416165</v>
      </c>
    </row>
    <row r="78" spans="1:13" ht="12.75">
      <c r="A78">
        <v>77</v>
      </c>
      <c r="C78" s="6">
        <v>0.18</v>
      </c>
      <c r="D78" s="6">
        <v>0</v>
      </c>
      <c r="E78" s="6">
        <v>0</v>
      </c>
      <c r="F78" s="6">
        <v>2285.67104</v>
      </c>
      <c r="G78" s="6">
        <v>10432.9545</v>
      </c>
      <c r="H78" s="6">
        <v>2367.54965</v>
      </c>
      <c r="I78" s="6">
        <v>332.94</v>
      </c>
      <c r="K78" s="3">
        <f t="shared" si="2"/>
        <v>332.93981045187917</v>
      </c>
      <c r="M78" s="9">
        <f t="shared" si="1"/>
        <v>124.73981239834866</v>
      </c>
    </row>
    <row r="79" spans="1:13" ht="12.75">
      <c r="A79">
        <v>78</v>
      </c>
      <c r="B79" t="s">
        <v>71</v>
      </c>
      <c r="C79" s="6">
        <v>1.68</v>
      </c>
      <c r="D79" s="6">
        <v>0</v>
      </c>
      <c r="E79" s="6">
        <v>0</v>
      </c>
      <c r="F79" s="6">
        <v>2287.22593</v>
      </c>
      <c r="G79" s="6">
        <v>10432.3186</v>
      </c>
      <c r="H79" s="6">
        <v>2367.53116</v>
      </c>
      <c r="I79" s="6">
        <v>334.62</v>
      </c>
      <c r="K79" s="3">
        <f t="shared" si="2"/>
        <v>334.6198066062575</v>
      </c>
      <c r="M79" s="9">
        <f t="shared" si="1"/>
        <v>126.41980855272699</v>
      </c>
    </row>
    <row r="80" spans="1:13" ht="12.75">
      <c r="A80">
        <v>79</v>
      </c>
      <c r="C80" s="6">
        <v>0.18</v>
      </c>
      <c r="D80" s="6">
        <v>0</v>
      </c>
      <c r="E80" s="6">
        <v>0</v>
      </c>
      <c r="F80" s="6">
        <v>2287.39253</v>
      </c>
      <c r="G80" s="6">
        <v>10432.25046</v>
      </c>
      <c r="H80" s="6">
        <v>2367.52918</v>
      </c>
      <c r="I80" s="6">
        <v>334.8</v>
      </c>
      <c r="K80" s="3">
        <f t="shared" si="2"/>
        <v>334.7998134531133</v>
      </c>
      <c r="M80" s="9">
        <f t="shared" si="1"/>
        <v>126.5998153995828</v>
      </c>
    </row>
    <row r="81" spans="1:13" ht="12.75">
      <c r="A81">
        <v>80</v>
      </c>
      <c r="B81" t="s">
        <v>72</v>
      </c>
      <c r="C81" s="6">
        <v>1.68</v>
      </c>
      <c r="D81" s="6">
        <v>0</v>
      </c>
      <c r="E81" s="6">
        <v>0</v>
      </c>
      <c r="F81" s="6">
        <v>2288.94742</v>
      </c>
      <c r="G81" s="6">
        <v>10431.61456</v>
      </c>
      <c r="H81" s="6">
        <v>2367.51069</v>
      </c>
      <c r="I81" s="6">
        <v>336.48</v>
      </c>
      <c r="K81" s="3">
        <f t="shared" si="2"/>
        <v>336.47980962895866</v>
      </c>
      <c r="M81" s="9">
        <f t="shared" si="1"/>
        <v>128.27981157542814</v>
      </c>
    </row>
    <row r="82" spans="1:13" ht="12.75">
      <c r="A82">
        <v>81</v>
      </c>
      <c r="C82" s="6">
        <v>0.18</v>
      </c>
      <c r="D82" s="6">
        <v>0</v>
      </c>
      <c r="E82" s="6">
        <v>0</v>
      </c>
      <c r="F82" s="6">
        <v>2289.11401</v>
      </c>
      <c r="G82" s="6">
        <v>10431.54643</v>
      </c>
      <c r="H82" s="6">
        <v>2367.50871</v>
      </c>
      <c r="I82" s="6">
        <v>336.66</v>
      </c>
      <c r="K82" s="3">
        <f t="shared" si="2"/>
        <v>336.6598034377621</v>
      </c>
      <c r="M82" s="9">
        <f t="shared" si="1"/>
        <v>128.45980538423157</v>
      </c>
    </row>
    <row r="83" spans="1:13" ht="12.75">
      <c r="A83">
        <v>82</v>
      </c>
      <c r="B83" t="s">
        <v>73</v>
      </c>
      <c r="C83" s="6">
        <v>1.68</v>
      </c>
      <c r="D83" s="6">
        <v>0</v>
      </c>
      <c r="E83" s="6">
        <v>0</v>
      </c>
      <c r="F83" s="6">
        <v>2290.6689</v>
      </c>
      <c r="G83" s="6">
        <v>10430.91053</v>
      </c>
      <c r="H83" s="6">
        <v>2367.49022</v>
      </c>
      <c r="I83" s="6">
        <v>338.34</v>
      </c>
      <c r="K83" s="3">
        <f t="shared" si="2"/>
        <v>338.339799634721</v>
      </c>
      <c r="M83" s="9">
        <f t="shared" si="1"/>
        <v>130.13980158119045</v>
      </c>
    </row>
    <row r="84" spans="1:13" ht="12.75">
      <c r="A84">
        <v>83</v>
      </c>
      <c r="C84" s="6">
        <v>0.18</v>
      </c>
      <c r="D84" s="6">
        <v>0</v>
      </c>
      <c r="E84" s="6">
        <v>0</v>
      </c>
      <c r="F84" s="6">
        <v>2290.8355</v>
      </c>
      <c r="G84" s="6">
        <v>10430.84239</v>
      </c>
      <c r="H84" s="6">
        <v>2367.48824</v>
      </c>
      <c r="I84" s="6">
        <v>338.52</v>
      </c>
      <c r="K84" s="3">
        <f t="shared" si="2"/>
        <v>338.5198064861183</v>
      </c>
      <c r="M84" s="9">
        <f t="shared" si="1"/>
        <v>130.31980843258776</v>
      </c>
    </row>
    <row r="85" spans="1:13" s="1" customFormat="1" ht="12.75">
      <c r="A85">
        <v>84</v>
      </c>
      <c r="B85" s="1" t="s">
        <v>74</v>
      </c>
      <c r="C85" s="2">
        <v>1.68</v>
      </c>
      <c r="D85" s="2">
        <v>0</v>
      </c>
      <c r="E85" s="2">
        <v>0</v>
      </c>
      <c r="F85" s="2">
        <v>2292.39039</v>
      </c>
      <c r="G85" s="2">
        <v>10430.20649</v>
      </c>
      <c r="H85" s="2">
        <v>2367.46975</v>
      </c>
      <c r="I85" s="2">
        <v>340.2</v>
      </c>
      <c r="J85" s="3">
        <v>100</v>
      </c>
      <c r="K85" s="3">
        <f t="shared" si="2"/>
        <v>340.19980270384275</v>
      </c>
      <c r="L85" s="3">
        <f aca="true" t="shared" si="3" ref="L85:L122">SQRT((F85-F$85)^2+(G85-G$85)^2+(H85-H$85)^2)</f>
        <v>0</v>
      </c>
      <c r="M85" s="9">
        <f t="shared" si="1"/>
        <v>131.99980465031223</v>
      </c>
    </row>
    <row r="86" spans="1:13" ht="12.75">
      <c r="A86">
        <v>85</v>
      </c>
      <c r="B86">
        <v>3</v>
      </c>
      <c r="C86" s="6">
        <v>8.1</v>
      </c>
      <c r="D86" s="6">
        <v>0</v>
      </c>
      <c r="E86" s="6">
        <v>0</v>
      </c>
      <c r="F86" s="6">
        <v>2327.6531</v>
      </c>
      <c r="G86" s="6">
        <v>10415.78513</v>
      </c>
      <c r="H86" s="6">
        <v>2367.05044</v>
      </c>
      <c r="I86" s="6">
        <v>378.3</v>
      </c>
      <c r="J86" s="9">
        <f aca="true" t="shared" si="4" ref="J86:J117">J$85+500*(I86-I$85)/(I$147-I$85)</f>
        <v>130.83023142903383</v>
      </c>
      <c r="K86" s="3">
        <f t="shared" si="2"/>
        <v>378.2997666880427</v>
      </c>
      <c r="L86" s="3">
        <f t="shared" si="3"/>
        <v>38.10000212165094</v>
      </c>
      <c r="M86" s="9">
        <f t="shared" si="1"/>
        <v>170.0997686345122</v>
      </c>
    </row>
    <row r="87" spans="1:13" ht="12.75">
      <c r="A87">
        <v>86</v>
      </c>
      <c r="B87" t="s">
        <v>17</v>
      </c>
      <c r="C87" s="6">
        <v>1.7</v>
      </c>
      <c r="D87" s="6">
        <v>0</v>
      </c>
      <c r="E87" s="6">
        <v>0</v>
      </c>
      <c r="F87" s="6">
        <v>2329.2265</v>
      </c>
      <c r="G87" s="6">
        <v>10415.14165</v>
      </c>
      <c r="H87" s="6">
        <v>2367.03173</v>
      </c>
      <c r="I87" s="6">
        <v>380</v>
      </c>
      <c r="J87" s="9">
        <f t="shared" si="4"/>
        <v>132.20585855316395</v>
      </c>
      <c r="K87" s="3">
        <f t="shared" si="2"/>
        <v>379.99976638159796</v>
      </c>
      <c r="L87" s="3">
        <f t="shared" si="3"/>
        <v>39.80000333766496</v>
      </c>
      <c r="M87" s="9">
        <f t="shared" si="1"/>
        <v>171.79976832806744</v>
      </c>
    </row>
    <row r="88" spans="1:13" ht="12.75">
      <c r="A88">
        <v>87</v>
      </c>
      <c r="B88" t="s">
        <v>18</v>
      </c>
      <c r="C88" s="6">
        <v>1.7</v>
      </c>
      <c r="D88" s="6">
        <v>0</v>
      </c>
      <c r="E88" s="6">
        <v>0</v>
      </c>
      <c r="F88" s="6">
        <v>2330.7999</v>
      </c>
      <c r="G88" s="6">
        <v>10414.49818</v>
      </c>
      <c r="H88" s="6">
        <v>2367.01302</v>
      </c>
      <c r="I88" s="6">
        <v>381.7</v>
      </c>
      <c r="J88" s="9">
        <f t="shared" si="4"/>
        <v>133.58148567729404</v>
      </c>
      <c r="K88" s="3">
        <f t="shared" si="2"/>
        <v>381.6997623034368</v>
      </c>
      <c r="L88" s="3">
        <f t="shared" si="3"/>
        <v>41.50000076854332</v>
      </c>
      <c r="M88" s="9">
        <f t="shared" si="1"/>
        <v>173.49976424990626</v>
      </c>
    </row>
    <row r="89" spans="1:13" ht="12.75">
      <c r="A89">
        <v>88</v>
      </c>
      <c r="B89">
        <v>1</v>
      </c>
      <c r="C89" s="6">
        <v>8.167</v>
      </c>
      <c r="D89" s="6">
        <v>0</v>
      </c>
      <c r="E89" s="6">
        <v>0</v>
      </c>
      <c r="F89" s="6">
        <v>2347.61401</v>
      </c>
      <c r="G89" s="6">
        <v>10407.62172</v>
      </c>
      <c r="H89" s="6">
        <v>2366.81308</v>
      </c>
      <c r="I89" s="6">
        <v>399.87</v>
      </c>
      <c r="J89" s="9">
        <f t="shared" si="4"/>
        <v>148.28451205696715</v>
      </c>
      <c r="K89" s="3">
        <f t="shared" si="2"/>
        <v>399.86674929171255</v>
      </c>
      <c r="L89" s="3">
        <f t="shared" si="3"/>
        <v>59.667003086682946</v>
      </c>
      <c r="M89" s="9">
        <f t="shared" si="1"/>
        <v>191.66675123818203</v>
      </c>
    </row>
    <row r="90" spans="1:13" ht="12.75">
      <c r="A90">
        <v>89</v>
      </c>
      <c r="B90" t="s">
        <v>49</v>
      </c>
      <c r="C90" s="6">
        <v>8</v>
      </c>
      <c r="D90" s="6">
        <v>0</v>
      </c>
      <c r="E90" s="6">
        <v>0</v>
      </c>
      <c r="F90" s="6">
        <v>2355.01825</v>
      </c>
      <c r="G90" s="6">
        <v>10404.59362</v>
      </c>
      <c r="H90" s="6">
        <v>2366.72504</v>
      </c>
      <c r="I90" s="6">
        <v>407.87</v>
      </c>
      <c r="J90" s="9">
        <f t="shared" si="4"/>
        <v>154.7580514646383</v>
      </c>
      <c r="K90" s="3">
        <f t="shared" si="2"/>
        <v>407.8667373817407</v>
      </c>
      <c r="L90" s="3">
        <f t="shared" si="3"/>
        <v>67.6669975010023</v>
      </c>
      <c r="M90" s="9">
        <f t="shared" si="1"/>
        <v>199.66673932821016</v>
      </c>
    </row>
    <row r="91" spans="1:13" ht="12.75">
      <c r="A91">
        <v>90</v>
      </c>
      <c r="C91" s="6">
        <v>6.833</v>
      </c>
      <c r="D91" s="6">
        <v>0</v>
      </c>
      <c r="E91" s="6">
        <v>0</v>
      </c>
      <c r="F91" s="6">
        <v>2361.3424</v>
      </c>
      <c r="G91" s="6">
        <v>10402.00723</v>
      </c>
      <c r="H91" s="6">
        <v>2366.64984</v>
      </c>
      <c r="I91" s="6">
        <v>414.7</v>
      </c>
      <c r="J91" s="9">
        <f t="shared" si="4"/>
        <v>160.2848357339375</v>
      </c>
      <c r="K91" s="3">
        <f t="shared" si="2"/>
        <v>414.699736018047</v>
      </c>
      <c r="L91" s="3">
        <f t="shared" si="3"/>
        <v>74.50000134225412</v>
      </c>
      <c r="M91" s="9">
        <f t="shared" si="1"/>
        <v>206.4997379645165</v>
      </c>
    </row>
    <row r="92" spans="1:13" ht="12.75">
      <c r="A92">
        <v>91</v>
      </c>
      <c r="B92" t="s">
        <v>75</v>
      </c>
      <c r="C92" s="6">
        <v>1.7</v>
      </c>
      <c r="D92" s="6">
        <v>0</v>
      </c>
      <c r="E92" s="6">
        <v>0</v>
      </c>
      <c r="F92" s="6">
        <v>2362.9158</v>
      </c>
      <c r="G92" s="6">
        <v>10401.36376</v>
      </c>
      <c r="H92" s="6">
        <v>2366.63113</v>
      </c>
      <c r="I92" s="6">
        <v>416.4</v>
      </c>
      <c r="J92" s="9">
        <f t="shared" si="4"/>
        <v>161.66046285806763</v>
      </c>
      <c r="K92" s="3">
        <f t="shared" si="2"/>
        <v>416.3997321814556</v>
      </c>
      <c r="L92" s="3">
        <f t="shared" si="3"/>
        <v>76.19999877313283</v>
      </c>
      <c r="M92" s="9">
        <f t="shared" si="1"/>
        <v>208.19973412792507</v>
      </c>
    </row>
    <row r="93" spans="1:13" ht="12.75">
      <c r="A93">
        <v>92</v>
      </c>
      <c r="B93" t="s">
        <v>76</v>
      </c>
      <c r="C93" s="6">
        <v>1.7</v>
      </c>
      <c r="D93" s="6">
        <v>0</v>
      </c>
      <c r="E93" s="6">
        <v>0</v>
      </c>
      <c r="F93" s="6">
        <v>2364.4892</v>
      </c>
      <c r="G93" s="6">
        <v>10400.72029</v>
      </c>
      <c r="H93" s="6">
        <v>2366.61242</v>
      </c>
      <c r="I93" s="6">
        <v>418.1</v>
      </c>
      <c r="J93" s="9">
        <f t="shared" si="4"/>
        <v>163.03608998219778</v>
      </c>
      <c r="K93" s="3">
        <f t="shared" si="2"/>
        <v>418.0997283551716</v>
      </c>
      <c r="L93" s="3">
        <f t="shared" si="3"/>
        <v>77.89999620401187</v>
      </c>
      <c r="M93" s="9">
        <f t="shared" si="1"/>
        <v>209.89973030164106</v>
      </c>
    </row>
    <row r="94" spans="1:13" ht="12.75">
      <c r="A94">
        <v>93</v>
      </c>
      <c r="B94">
        <v>1</v>
      </c>
      <c r="C94" s="6">
        <v>0</v>
      </c>
      <c r="D94" s="6">
        <v>0</v>
      </c>
      <c r="E94" s="6">
        <v>0</v>
      </c>
      <c r="F94" s="6">
        <v>2373.74451</v>
      </c>
      <c r="G94" s="6">
        <v>10396.93515</v>
      </c>
      <c r="H94" s="6">
        <v>2366.50237</v>
      </c>
      <c r="I94" s="6">
        <v>428.1</v>
      </c>
      <c r="J94" s="9">
        <f t="shared" si="4"/>
        <v>171.12801424178673</v>
      </c>
      <c r="K94" s="3">
        <f t="shared" si="2"/>
        <v>428.0997291026125</v>
      </c>
      <c r="L94" s="3">
        <f t="shared" si="3"/>
        <v>87.90000415491726</v>
      </c>
      <c r="M94" s="9">
        <f t="shared" si="1"/>
        <v>219.899731049082</v>
      </c>
    </row>
    <row r="95" spans="1:13" ht="12.75">
      <c r="A95">
        <v>94</v>
      </c>
      <c r="B95">
        <v>1</v>
      </c>
      <c r="C95" s="6">
        <v>0</v>
      </c>
      <c r="D95" s="6">
        <v>0</v>
      </c>
      <c r="E95" s="6">
        <v>0</v>
      </c>
      <c r="F95" s="6">
        <v>2382.99981</v>
      </c>
      <c r="G95" s="6">
        <v>10393.15002</v>
      </c>
      <c r="H95" s="6">
        <v>2366.39231</v>
      </c>
      <c r="I95" s="6">
        <v>438.1</v>
      </c>
      <c r="J95" s="9">
        <f t="shared" si="4"/>
        <v>179.21993850137562</v>
      </c>
      <c r="K95" s="3">
        <f t="shared" si="2"/>
        <v>438.0997172601763</v>
      </c>
      <c r="L95" s="3">
        <f t="shared" si="3"/>
        <v>97.89999917543902</v>
      </c>
      <c r="M95" s="9">
        <f t="shared" si="1"/>
        <v>229.89971920664578</v>
      </c>
    </row>
    <row r="96" spans="1:13" ht="12.75">
      <c r="A96">
        <v>95</v>
      </c>
      <c r="B96">
        <v>1</v>
      </c>
      <c r="C96" s="6">
        <v>0</v>
      </c>
      <c r="D96" s="6">
        <v>0</v>
      </c>
      <c r="E96" s="6">
        <v>0</v>
      </c>
      <c r="F96" s="6">
        <v>2392.25511</v>
      </c>
      <c r="G96" s="6">
        <v>10389.36488</v>
      </c>
      <c r="H96" s="6">
        <v>2366.28226</v>
      </c>
      <c r="I96" s="6">
        <v>448.1</v>
      </c>
      <c r="J96" s="9">
        <f t="shared" si="4"/>
        <v>187.31186276096457</v>
      </c>
      <c r="K96" s="3">
        <f t="shared" si="2"/>
        <v>448.0997093879298</v>
      </c>
      <c r="L96" s="3">
        <f t="shared" si="3"/>
        <v>107.89999787104128</v>
      </c>
      <c r="M96" s="9">
        <f t="shared" si="1"/>
        <v>239.89971133439929</v>
      </c>
    </row>
    <row r="97" spans="1:13" ht="12.75">
      <c r="A97">
        <v>96</v>
      </c>
      <c r="B97">
        <v>1</v>
      </c>
      <c r="C97" s="6">
        <v>0</v>
      </c>
      <c r="D97" s="6">
        <v>0</v>
      </c>
      <c r="E97" s="6">
        <v>0</v>
      </c>
      <c r="F97" s="6">
        <v>2401.51042</v>
      </c>
      <c r="G97" s="6">
        <v>10385.57975</v>
      </c>
      <c r="H97" s="6">
        <v>2366.1722</v>
      </c>
      <c r="I97" s="6">
        <v>458.1</v>
      </c>
      <c r="J97" s="9">
        <f t="shared" si="4"/>
        <v>195.4037870205535</v>
      </c>
      <c r="K97" s="3">
        <f t="shared" si="2"/>
        <v>458.0997073934217</v>
      </c>
      <c r="L97" s="3">
        <f t="shared" si="3"/>
        <v>117.9000021468659</v>
      </c>
      <c r="M97" s="9">
        <f t="shared" si="1"/>
        <v>249.89970933989116</v>
      </c>
    </row>
    <row r="98" spans="1:13" ht="12.75">
      <c r="A98">
        <v>97</v>
      </c>
      <c r="B98">
        <v>1</v>
      </c>
      <c r="C98" s="6">
        <v>0</v>
      </c>
      <c r="D98" s="6">
        <v>0</v>
      </c>
      <c r="E98" s="6">
        <v>0</v>
      </c>
      <c r="F98" s="6">
        <v>2410.76572</v>
      </c>
      <c r="G98" s="6">
        <v>10381.79461</v>
      </c>
      <c r="H98" s="6">
        <v>2366.06215</v>
      </c>
      <c r="I98" s="6">
        <v>468.1</v>
      </c>
      <c r="J98" s="9">
        <f t="shared" si="4"/>
        <v>203.49571128014242</v>
      </c>
      <c r="K98" s="3">
        <f t="shared" si="2"/>
        <v>468.0997000760538</v>
      </c>
      <c r="L98" s="3">
        <f t="shared" si="3"/>
        <v>127.90000084246768</v>
      </c>
      <c r="M98" s="9">
        <f t="shared" si="1"/>
        <v>259.8997020225233</v>
      </c>
    </row>
    <row r="99" spans="1:13" ht="12.75">
      <c r="A99">
        <v>98</v>
      </c>
      <c r="B99">
        <v>1</v>
      </c>
      <c r="C99" s="6">
        <v>0</v>
      </c>
      <c r="D99" s="6">
        <v>0</v>
      </c>
      <c r="E99" s="6">
        <v>0</v>
      </c>
      <c r="F99" s="6">
        <v>2420.02102</v>
      </c>
      <c r="G99" s="6">
        <v>10378.00947</v>
      </c>
      <c r="H99" s="6">
        <v>2365.95209</v>
      </c>
      <c r="I99" s="6">
        <v>478.1</v>
      </c>
      <c r="J99" s="9">
        <f t="shared" si="4"/>
        <v>211.58763553973137</v>
      </c>
      <c r="K99" s="3">
        <f t="shared" si="2"/>
        <v>478.0996931308922</v>
      </c>
      <c r="L99" s="3">
        <f t="shared" si="3"/>
        <v>137.89999964812506</v>
      </c>
      <c r="M99" s="9">
        <f t="shared" si="1"/>
        <v>269.8996950773617</v>
      </c>
    </row>
    <row r="100" spans="1:13" ht="12.75">
      <c r="A100">
        <v>99</v>
      </c>
      <c r="B100">
        <v>1</v>
      </c>
      <c r="C100" s="6">
        <v>0</v>
      </c>
      <c r="D100" s="6">
        <v>0</v>
      </c>
      <c r="E100" s="6">
        <v>0</v>
      </c>
      <c r="F100" s="6">
        <v>2429.27633</v>
      </c>
      <c r="G100" s="6">
        <v>10374.22434</v>
      </c>
      <c r="H100" s="6">
        <v>2365.84204</v>
      </c>
      <c r="I100" s="6">
        <v>488.1</v>
      </c>
      <c r="J100" s="9">
        <f t="shared" si="4"/>
        <v>219.6795597993203</v>
      </c>
      <c r="K100" s="3">
        <f t="shared" si="2"/>
        <v>488.09969177080114</v>
      </c>
      <c r="L100" s="3">
        <f t="shared" si="3"/>
        <v>147.90000381389518</v>
      </c>
      <c r="M100" s="9">
        <f t="shared" si="1"/>
        <v>279.8996937172706</v>
      </c>
    </row>
    <row r="101" spans="1:13" ht="12.75">
      <c r="A101">
        <v>100</v>
      </c>
      <c r="B101">
        <v>1</v>
      </c>
      <c r="C101" s="6">
        <v>0</v>
      </c>
      <c r="D101" s="6">
        <v>0</v>
      </c>
      <c r="E101" s="6">
        <v>0</v>
      </c>
      <c r="F101" s="6">
        <v>2438.53163</v>
      </c>
      <c r="G101" s="6">
        <v>10370.4392</v>
      </c>
      <c r="H101" s="6">
        <v>2365.73198</v>
      </c>
      <c r="I101" s="6">
        <v>498.1</v>
      </c>
      <c r="J101" s="9">
        <f t="shared" si="4"/>
        <v>227.7714840589092</v>
      </c>
      <c r="K101" s="3">
        <f t="shared" si="2"/>
        <v>498.0996852829434</v>
      </c>
      <c r="L101" s="3">
        <f t="shared" si="3"/>
        <v>157.90000261955208</v>
      </c>
      <c r="M101" s="9">
        <f t="shared" si="1"/>
        <v>289.8996872294129</v>
      </c>
    </row>
    <row r="102" spans="1:13" ht="12.75">
      <c r="A102">
        <v>101</v>
      </c>
      <c r="B102">
        <v>1</v>
      </c>
      <c r="C102" s="6">
        <v>0</v>
      </c>
      <c r="D102" s="6">
        <v>0</v>
      </c>
      <c r="E102" s="6">
        <v>0</v>
      </c>
      <c r="F102" s="6">
        <v>2447.78693</v>
      </c>
      <c r="G102" s="6">
        <v>10366.65407</v>
      </c>
      <c r="H102" s="6">
        <v>2365.62193</v>
      </c>
      <c r="I102" s="6">
        <v>508.1</v>
      </c>
      <c r="J102" s="9">
        <f t="shared" si="4"/>
        <v>235.86340831849813</v>
      </c>
      <c r="K102" s="3">
        <f t="shared" si="2"/>
        <v>508.09967509816613</v>
      </c>
      <c r="L102" s="3">
        <f t="shared" si="3"/>
        <v>167.89999753001922</v>
      </c>
      <c r="M102" s="9">
        <f t="shared" si="1"/>
        <v>299.8996770446356</v>
      </c>
    </row>
    <row r="103" spans="1:13" ht="12.75">
      <c r="A103">
        <v>102</v>
      </c>
      <c r="B103">
        <v>1</v>
      </c>
      <c r="C103" s="6">
        <v>0</v>
      </c>
      <c r="D103" s="6">
        <v>0</v>
      </c>
      <c r="E103" s="6">
        <v>0</v>
      </c>
      <c r="F103" s="6">
        <v>2457.04224</v>
      </c>
      <c r="G103" s="6">
        <v>10362.86893</v>
      </c>
      <c r="H103" s="6">
        <v>2365.51187</v>
      </c>
      <c r="I103" s="6">
        <v>518.1</v>
      </c>
      <c r="J103" s="9">
        <f t="shared" si="4"/>
        <v>243.95533257808708</v>
      </c>
      <c r="K103" s="3">
        <f t="shared" si="2"/>
        <v>518.0996782703072</v>
      </c>
      <c r="L103" s="3">
        <f t="shared" si="3"/>
        <v>177.90000559097956</v>
      </c>
      <c r="M103" s="9">
        <f t="shared" si="1"/>
        <v>309.8996802167767</v>
      </c>
    </row>
    <row r="104" spans="1:13" ht="12.75">
      <c r="A104">
        <v>103</v>
      </c>
      <c r="B104">
        <v>1</v>
      </c>
      <c r="C104" s="6">
        <v>0</v>
      </c>
      <c r="D104" s="6">
        <v>0</v>
      </c>
      <c r="E104" s="6">
        <v>0</v>
      </c>
      <c r="F104" s="6">
        <v>2466.29754</v>
      </c>
      <c r="G104" s="6">
        <v>10359.0838</v>
      </c>
      <c r="H104" s="6">
        <v>2365.40182</v>
      </c>
      <c r="I104" s="6">
        <v>528.1</v>
      </c>
      <c r="J104" s="9">
        <f t="shared" si="4"/>
        <v>252.047256837676</v>
      </c>
      <c r="K104" s="3">
        <f t="shared" si="2"/>
        <v>528.0996684675512</v>
      </c>
      <c r="L104" s="3">
        <f t="shared" si="3"/>
        <v>187.9000005014463</v>
      </c>
      <c r="M104" s="9">
        <f t="shared" si="1"/>
        <v>319.89967041402065</v>
      </c>
    </row>
    <row r="105" spans="1:13" ht="12.75">
      <c r="A105">
        <v>104</v>
      </c>
      <c r="B105">
        <v>1</v>
      </c>
      <c r="C105" s="6">
        <v>0</v>
      </c>
      <c r="D105" s="6">
        <v>0</v>
      </c>
      <c r="E105" s="6">
        <v>0</v>
      </c>
      <c r="F105" s="6">
        <v>2475.55284</v>
      </c>
      <c r="G105" s="6">
        <v>10355.29866</v>
      </c>
      <c r="H105" s="6">
        <v>2365.29176</v>
      </c>
      <c r="I105" s="6">
        <v>538.1</v>
      </c>
      <c r="J105" s="9">
        <f t="shared" si="4"/>
        <v>260.1391810972649</v>
      </c>
      <c r="K105" s="3">
        <f t="shared" si="2"/>
        <v>538.0996627446974</v>
      </c>
      <c r="L105" s="3">
        <f t="shared" si="3"/>
        <v>197.8999993071032</v>
      </c>
      <c r="M105" s="9">
        <f t="shared" si="1"/>
        <v>329.8996646911669</v>
      </c>
    </row>
    <row r="106" spans="1:13" ht="12.75">
      <c r="A106">
        <v>105</v>
      </c>
      <c r="B106">
        <v>1</v>
      </c>
      <c r="C106" s="6">
        <v>0</v>
      </c>
      <c r="D106" s="6">
        <v>0</v>
      </c>
      <c r="E106" s="6">
        <v>0</v>
      </c>
      <c r="F106" s="6">
        <v>2484.80815</v>
      </c>
      <c r="G106" s="6">
        <v>10351.51353</v>
      </c>
      <c r="H106" s="6">
        <v>2365.18171</v>
      </c>
      <c r="I106" s="6">
        <v>548.1</v>
      </c>
      <c r="J106" s="9">
        <f t="shared" si="4"/>
        <v>268.23110535685385</v>
      </c>
      <c r="K106" s="3">
        <f t="shared" si="2"/>
        <v>548.0996625376875</v>
      </c>
      <c r="L106" s="3">
        <f t="shared" si="3"/>
        <v>207.9000034728734</v>
      </c>
      <c r="M106" s="9">
        <f t="shared" si="1"/>
        <v>339.89966448415703</v>
      </c>
    </row>
    <row r="107" spans="1:13" ht="12.75">
      <c r="A107">
        <v>106</v>
      </c>
      <c r="B107">
        <v>1</v>
      </c>
      <c r="C107" s="6">
        <v>0</v>
      </c>
      <c r="D107" s="6">
        <v>0</v>
      </c>
      <c r="E107" s="6">
        <v>0</v>
      </c>
      <c r="F107" s="6">
        <v>2494.06345</v>
      </c>
      <c r="G107" s="6">
        <v>10347.72839</v>
      </c>
      <c r="H107" s="6">
        <v>2365.07165</v>
      </c>
      <c r="I107" s="6">
        <v>558.1</v>
      </c>
      <c r="J107" s="9">
        <f t="shared" si="4"/>
        <v>276.3230296164428</v>
      </c>
      <c r="K107" s="3">
        <f t="shared" si="2"/>
        <v>558.0996571366103</v>
      </c>
      <c r="L107" s="3">
        <f t="shared" si="3"/>
        <v>217.9000022785307</v>
      </c>
      <c r="M107" s="9">
        <f t="shared" si="1"/>
        <v>349.89965908307977</v>
      </c>
    </row>
    <row r="108" spans="1:13" ht="12.75">
      <c r="A108">
        <v>107</v>
      </c>
      <c r="B108">
        <v>1</v>
      </c>
      <c r="C108" s="6">
        <v>0</v>
      </c>
      <c r="D108" s="6">
        <v>0</v>
      </c>
      <c r="E108" s="6">
        <v>0</v>
      </c>
      <c r="F108" s="6">
        <v>2503.31875</v>
      </c>
      <c r="G108" s="6">
        <v>10343.94326</v>
      </c>
      <c r="H108" s="6">
        <v>2364.9616</v>
      </c>
      <c r="I108" s="6">
        <v>568.1</v>
      </c>
      <c r="J108" s="9">
        <f t="shared" si="4"/>
        <v>284.41495387603175</v>
      </c>
      <c r="K108" s="3">
        <f t="shared" si="2"/>
        <v>568.099647979412</v>
      </c>
      <c r="L108" s="3">
        <f t="shared" si="3"/>
        <v>227.89999718899742</v>
      </c>
      <c r="M108" s="9">
        <f t="shared" si="1"/>
        <v>359.8996499258815</v>
      </c>
    </row>
    <row r="109" spans="1:13" ht="12.75">
      <c r="A109">
        <v>108</v>
      </c>
      <c r="B109">
        <v>1</v>
      </c>
      <c r="C109" s="6">
        <v>0</v>
      </c>
      <c r="D109" s="6">
        <v>0</v>
      </c>
      <c r="E109" s="6">
        <v>0</v>
      </c>
      <c r="F109" s="6">
        <v>2512.57406</v>
      </c>
      <c r="G109" s="6">
        <v>10340.15812</v>
      </c>
      <c r="H109" s="6">
        <v>2364.85154</v>
      </c>
      <c r="I109" s="6">
        <v>578.1</v>
      </c>
      <c r="J109" s="9">
        <f t="shared" si="4"/>
        <v>292.50687813562064</v>
      </c>
      <c r="K109" s="3">
        <f t="shared" si="2"/>
        <v>578.0996521221583</v>
      </c>
      <c r="L109" s="3">
        <f t="shared" si="3"/>
        <v>237.90000524995776</v>
      </c>
      <c r="M109" s="9">
        <f t="shared" si="1"/>
        <v>369.8996540686278</v>
      </c>
    </row>
    <row r="110" spans="1:13" ht="12.75">
      <c r="A110">
        <v>109</v>
      </c>
      <c r="B110">
        <v>1</v>
      </c>
      <c r="C110" s="6">
        <v>0</v>
      </c>
      <c r="D110" s="6">
        <v>0</v>
      </c>
      <c r="E110" s="6">
        <v>0</v>
      </c>
      <c r="F110" s="6">
        <v>2521.82936</v>
      </c>
      <c r="G110" s="6">
        <v>10336.37298</v>
      </c>
      <c r="H110" s="6">
        <v>2364.74149</v>
      </c>
      <c r="I110" s="6">
        <v>588.1</v>
      </c>
      <c r="J110" s="9">
        <f t="shared" si="4"/>
        <v>300.5988023952096</v>
      </c>
      <c r="K110" s="3">
        <f t="shared" si="2"/>
        <v>588.0996470243119</v>
      </c>
      <c r="L110" s="3">
        <f t="shared" si="3"/>
        <v>247.90000394556017</v>
      </c>
      <c r="M110" s="9">
        <f t="shared" si="1"/>
        <v>379.8996489707814</v>
      </c>
    </row>
    <row r="111" spans="1:13" ht="12.75">
      <c r="A111">
        <v>110</v>
      </c>
      <c r="B111">
        <v>1</v>
      </c>
      <c r="C111" s="6">
        <v>0</v>
      </c>
      <c r="D111" s="6">
        <v>0</v>
      </c>
      <c r="E111" s="6">
        <v>0</v>
      </c>
      <c r="F111" s="6">
        <v>2531.08466</v>
      </c>
      <c r="G111" s="6">
        <v>10332.58785</v>
      </c>
      <c r="H111" s="6">
        <v>2364.63144</v>
      </c>
      <c r="I111" s="6">
        <v>598.1</v>
      </c>
      <c r="J111" s="9">
        <f t="shared" si="4"/>
        <v>308.6907266547985</v>
      </c>
      <c r="K111" s="3">
        <f t="shared" si="2"/>
        <v>598.0996382680889</v>
      </c>
      <c r="L111" s="3">
        <f t="shared" si="3"/>
        <v>257.89999885602697</v>
      </c>
      <c r="M111" s="9">
        <f t="shared" si="1"/>
        <v>389.8996402145584</v>
      </c>
    </row>
    <row r="112" spans="1:13" ht="12.75">
      <c r="A112">
        <v>111</v>
      </c>
      <c r="B112">
        <v>1</v>
      </c>
      <c r="C112" s="6">
        <v>0</v>
      </c>
      <c r="D112" s="6">
        <v>0</v>
      </c>
      <c r="E112" s="6">
        <v>0</v>
      </c>
      <c r="F112" s="6">
        <v>2540.33996</v>
      </c>
      <c r="G112" s="6">
        <v>10328.80271</v>
      </c>
      <c r="H112" s="6">
        <v>2364.52138</v>
      </c>
      <c r="I112" s="6">
        <v>608.1</v>
      </c>
      <c r="J112" s="9">
        <f t="shared" si="4"/>
        <v>316.78265091438743</v>
      </c>
      <c r="K112" s="3">
        <f t="shared" si="2"/>
        <v>608.0996335360861</v>
      </c>
      <c r="L112" s="3">
        <f t="shared" si="3"/>
        <v>267.8999976616838</v>
      </c>
      <c r="M112" s="9">
        <f t="shared" si="1"/>
        <v>399.8996354825556</v>
      </c>
    </row>
    <row r="113" spans="1:13" ht="12.75">
      <c r="A113">
        <v>112</v>
      </c>
      <c r="B113">
        <v>1</v>
      </c>
      <c r="C113" s="6">
        <v>0</v>
      </c>
      <c r="D113" s="6">
        <v>0</v>
      </c>
      <c r="E113" s="6">
        <v>0</v>
      </c>
      <c r="F113" s="6">
        <v>2549.59527</v>
      </c>
      <c r="G113" s="6">
        <v>10325.01758</v>
      </c>
      <c r="H113" s="6">
        <v>2364.41133</v>
      </c>
      <c r="I113" s="6">
        <v>618.1</v>
      </c>
      <c r="J113" s="9">
        <f t="shared" si="4"/>
        <v>324.8745751739764</v>
      </c>
      <c r="K113" s="3">
        <f t="shared" si="2"/>
        <v>618.0996342702294</v>
      </c>
      <c r="L113" s="3">
        <f t="shared" si="3"/>
        <v>277.900001827454</v>
      </c>
      <c r="M113" s="9">
        <f t="shared" si="1"/>
        <v>409.8996362166989</v>
      </c>
    </row>
    <row r="114" spans="1:13" ht="12.75">
      <c r="A114">
        <v>113</v>
      </c>
      <c r="B114">
        <v>1</v>
      </c>
      <c r="C114" s="6">
        <v>0</v>
      </c>
      <c r="D114" s="6">
        <v>0</v>
      </c>
      <c r="E114" s="6">
        <v>0</v>
      </c>
      <c r="F114" s="6">
        <v>2558.85057</v>
      </c>
      <c r="G114" s="6">
        <v>10321.23244</v>
      </c>
      <c r="H114" s="6">
        <v>2364.30127</v>
      </c>
      <c r="I114" s="6">
        <v>628.1</v>
      </c>
      <c r="J114" s="9">
        <f t="shared" si="4"/>
        <v>332.96649943356533</v>
      </c>
      <c r="K114" s="3">
        <f t="shared" si="2"/>
        <v>628.0996297618317</v>
      </c>
      <c r="L114" s="3">
        <f t="shared" si="3"/>
        <v>287.9000006331113</v>
      </c>
      <c r="M114" s="9">
        <f t="shared" si="1"/>
        <v>419.8996317083012</v>
      </c>
    </row>
    <row r="115" spans="1:13" ht="12.75">
      <c r="A115">
        <v>114</v>
      </c>
      <c r="B115">
        <v>1</v>
      </c>
      <c r="C115" s="6">
        <v>0</v>
      </c>
      <c r="D115" s="6">
        <v>0</v>
      </c>
      <c r="E115" s="6">
        <v>0</v>
      </c>
      <c r="F115" s="6">
        <v>2568.10587</v>
      </c>
      <c r="G115" s="6">
        <v>10317.44731</v>
      </c>
      <c r="H115" s="6">
        <v>2364.19122</v>
      </c>
      <c r="I115" s="6">
        <v>638.1</v>
      </c>
      <c r="J115" s="9">
        <f t="shared" si="4"/>
        <v>341.0584236931543</v>
      </c>
      <c r="K115" s="3">
        <f t="shared" si="2"/>
        <v>638.0996214540774</v>
      </c>
      <c r="L115" s="3">
        <f t="shared" si="3"/>
        <v>297.89999554357803</v>
      </c>
      <c r="M115" s="9">
        <f t="shared" si="1"/>
        <v>429.89962340054683</v>
      </c>
    </row>
    <row r="116" spans="1:13" ht="12.75">
      <c r="A116">
        <v>115</v>
      </c>
      <c r="B116">
        <v>1</v>
      </c>
      <c r="C116" s="6">
        <v>0</v>
      </c>
      <c r="D116" s="6">
        <v>0</v>
      </c>
      <c r="E116" s="6">
        <v>0</v>
      </c>
      <c r="F116" s="6">
        <v>2577.36118</v>
      </c>
      <c r="G116" s="6">
        <v>10313.66217</v>
      </c>
      <c r="H116" s="6">
        <v>2364.08116</v>
      </c>
      <c r="I116" s="6">
        <v>648.1</v>
      </c>
      <c r="J116" s="9">
        <f t="shared" si="4"/>
        <v>349.1503479527432</v>
      </c>
      <c r="K116" s="3">
        <f t="shared" si="2"/>
        <v>648.099626403913</v>
      </c>
      <c r="L116" s="3">
        <f t="shared" si="3"/>
        <v>307.9000036045383</v>
      </c>
      <c r="M116" s="9">
        <f t="shared" si="1"/>
        <v>439.8996283503825</v>
      </c>
    </row>
    <row r="117" spans="1:13" ht="12.75">
      <c r="A117">
        <v>116</v>
      </c>
      <c r="B117">
        <v>1</v>
      </c>
      <c r="C117" s="6">
        <v>0</v>
      </c>
      <c r="D117" s="6">
        <v>0</v>
      </c>
      <c r="E117" s="6">
        <v>0</v>
      </c>
      <c r="F117" s="6">
        <v>2586.61648</v>
      </c>
      <c r="G117" s="6">
        <v>10309.87704</v>
      </c>
      <c r="H117" s="6">
        <v>2363.97111</v>
      </c>
      <c r="I117" s="6">
        <v>658.1</v>
      </c>
      <c r="J117" s="9">
        <f t="shared" si="4"/>
        <v>357.2422722123321</v>
      </c>
      <c r="K117" s="3">
        <f t="shared" si="2"/>
        <v>658.0996182901387</v>
      </c>
      <c r="L117" s="3">
        <f t="shared" si="3"/>
        <v>317.89999851500556</v>
      </c>
      <c r="M117" s="9">
        <f t="shared" si="1"/>
        <v>449.89962023660814</v>
      </c>
    </row>
    <row r="118" spans="1:13" ht="12.75">
      <c r="A118">
        <v>117</v>
      </c>
      <c r="B118">
        <v>1</v>
      </c>
      <c r="C118" s="6">
        <v>0</v>
      </c>
      <c r="D118" s="6">
        <v>0</v>
      </c>
      <c r="E118" s="6">
        <v>0</v>
      </c>
      <c r="F118" s="6">
        <v>2595.87178</v>
      </c>
      <c r="G118" s="6">
        <v>10306.0919</v>
      </c>
      <c r="H118" s="6">
        <v>2363.86105</v>
      </c>
      <c r="I118" s="6">
        <v>668.1</v>
      </c>
      <c r="J118" s="9">
        <f aca="true" t="shared" si="5" ref="J118:J146">J$85+500*(I118-I$85)/(I$147-I$85)</f>
        <v>365.334196471921</v>
      </c>
      <c r="K118" s="3">
        <f t="shared" si="2"/>
        <v>668.0996141697643</v>
      </c>
      <c r="L118" s="3">
        <f t="shared" si="3"/>
        <v>327.8999973206624</v>
      </c>
      <c r="M118" s="9">
        <f aca="true" t="shared" si="6" ref="M118:M146">K118-K117+M117</f>
        <v>459.8996161162338</v>
      </c>
    </row>
    <row r="119" spans="1:13" ht="12.75">
      <c r="A119">
        <v>118</v>
      </c>
      <c r="B119">
        <v>1</v>
      </c>
      <c r="C119" s="6">
        <v>0</v>
      </c>
      <c r="D119" s="6">
        <v>0</v>
      </c>
      <c r="E119" s="6">
        <v>0</v>
      </c>
      <c r="F119" s="6">
        <v>2605.12709</v>
      </c>
      <c r="G119" s="6">
        <v>10302.30677</v>
      </c>
      <c r="H119" s="6">
        <v>2363.751</v>
      </c>
      <c r="I119" s="6">
        <v>678.1</v>
      </c>
      <c r="J119" s="9">
        <f t="shared" si="5"/>
        <v>373.42612073150997</v>
      </c>
      <c r="K119" s="3">
        <f t="shared" si="2"/>
        <v>678.0996154881148</v>
      </c>
      <c r="L119" s="3">
        <f t="shared" si="3"/>
        <v>337.90000148643264</v>
      </c>
      <c r="M119" s="9">
        <f t="shared" si="6"/>
        <v>469.89961743458423</v>
      </c>
    </row>
    <row r="120" spans="1:13" ht="12.75">
      <c r="A120">
        <v>119</v>
      </c>
      <c r="B120">
        <v>1</v>
      </c>
      <c r="C120" s="6">
        <v>0</v>
      </c>
      <c r="D120" s="6">
        <v>0</v>
      </c>
      <c r="E120" s="6">
        <v>0</v>
      </c>
      <c r="F120" s="6">
        <v>2614.38239</v>
      </c>
      <c r="G120" s="6">
        <v>10298.52163</v>
      </c>
      <c r="H120" s="6">
        <v>2363.64094</v>
      </c>
      <c r="I120" s="6">
        <v>688.1</v>
      </c>
      <c r="J120" s="9">
        <f t="shared" si="5"/>
        <v>381.51804499109886</v>
      </c>
      <c r="K120" s="3">
        <f t="shared" si="2"/>
        <v>688.0996115366919</v>
      </c>
      <c r="L120" s="3">
        <f t="shared" si="3"/>
        <v>347.9000002920899</v>
      </c>
      <c r="M120" s="9">
        <f t="shared" si="6"/>
        <v>479.8996134831614</v>
      </c>
    </row>
    <row r="121" spans="1:13" ht="12.75">
      <c r="A121">
        <v>120</v>
      </c>
      <c r="B121">
        <v>1</v>
      </c>
      <c r="C121" s="6">
        <v>0</v>
      </c>
      <c r="D121" s="6">
        <v>0</v>
      </c>
      <c r="E121" s="6">
        <v>0</v>
      </c>
      <c r="F121" s="6">
        <v>2623.63769</v>
      </c>
      <c r="G121" s="6">
        <v>10294.7365</v>
      </c>
      <c r="H121" s="6">
        <v>2363.53089</v>
      </c>
      <c r="I121" s="6">
        <v>698.1</v>
      </c>
      <c r="J121" s="9">
        <f t="shared" si="5"/>
        <v>389.6099692506878</v>
      </c>
      <c r="K121" s="3">
        <f t="shared" si="2"/>
        <v>698.0996037617181</v>
      </c>
      <c r="L121" s="3">
        <f t="shared" si="3"/>
        <v>357.89999520255594</v>
      </c>
      <c r="M121" s="9">
        <f t="shared" si="6"/>
        <v>489.89960570818755</v>
      </c>
    </row>
    <row r="122" spans="1:13" ht="12.75">
      <c r="A122">
        <v>121</v>
      </c>
      <c r="B122">
        <v>1</v>
      </c>
      <c r="C122" s="6">
        <v>0</v>
      </c>
      <c r="D122" s="6">
        <v>0</v>
      </c>
      <c r="E122" s="6">
        <v>0</v>
      </c>
      <c r="F122" s="6">
        <v>2632.893</v>
      </c>
      <c r="G122" s="6">
        <v>10290.95136</v>
      </c>
      <c r="H122" s="6">
        <v>2363.42083</v>
      </c>
      <c r="I122" s="6">
        <v>708.1</v>
      </c>
      <c r="J122" s="9">
        <f t="shared" si="5"/>
        <v>397.70189351027676</v>
      </c>
      <c r="K122" s="3">
        <f t="shared" si="2"/>
        <v>708.0996092202129</v>
      </c>
      <c r="L122" s="3">
        <f t="shared" si="3"/>
        <v>367.9000032635169</v>
      </c>
      <c r="M122" s="9">
        <f t="shared" si="6"/>
        <v>499.89961116668235</v>
      </c>
    </row>
    <row r="123" spans="1:13" ht="12.75">
      <c r="A123">
        <v>122</v>
      </c>
      <c r="B123">
        <v>1</v>
      </c>
      <c r="C123" s="6">
        <v>0</v>
      </c>
      <c r="D123" s="6">
        <v>0</v>
      </c>
      <c r="E123" s="6">
        <v>0</v>
      </c>
      <c r="F123" s="6">
        <v>2642.1483</v>
      </c>
      <c r="G123" s="6">
        <v>10287.16622</v>
      </c>
      <c r="H123" s="6">
        <v>2363.31078</v>
      </c>
      <c r="I123" s="6">
        <v>718.1</v>
      </c>
      <c r="J123" s="9">
        <f t="shared" si="5"/>
        <v>405.79381776986565</v>
      </c>
      <c r="K123" s="3">
        <f t="shared" si="2"/>
        <v>718.0996053788814</v>
      </c>
      <c r="L123" s="3">
        <f aca="true" t="shared" si="7" ref="L123:L146">SQRT((F123-F$85)^2+(G123-G$85)^2+(H123-H$85)^2)</f>
        <v>377.90000195911904</v>
      </c>
      <c r="M123" s="9">
        <f t="shared" si="6"/>
        <v>509.89960732535087</v>
      </c>
    </row>
    <row r="124" spans="1:13" ht="12.75">
      <c r="A124">
        <v>123</v>
      </c>
      <c r="B124">
        <v>1</v>
      </c>
      <c r="C124" s="6">
        <v>0</v>
      </c>
      <c r="D124" s="6">
        <v>0</v>
      </c>
      <c r="E124" s="6">
        <v>0</v>
      </c>
      <c r="F124" s="6">
        <v>2651.4036</v>
      </c>
      <c r="G124" s="6">
        <v>10283.38109</v>
      </c>
      <c r="H124" s="6">
        <v>2363.20072</v>
      </c>
      <c r="I124" s="6">
        <v>728.1</v>
      </c>
      <c r="J124" s="9">
        <f t="shared" si="5"/>
        <v>413.8857420294546</v>
      </c>
      <c r="K124" s="3">
        <f t="shared" si="2"/>
        <v>728.0995979390509</v>
      </c>
      <c r="L124" s="3">
        <f t="shared" si="7"/>
        <v>387.8999969796403</v>
      </c>
      <c r="M124" s="9">
        <f t="shared" si="6"/>
        <v>519.8995998855204</v>
      </c>
    </row>
    <row r="125" spans="1:13" ht="12.75">
      <c r="A125">
        <v>124</v>
      </c>
      <c r="B125">
        <v>1</v>
      </c>
      <c r="C125" s="6">
        <v>0</v>
      </c>
      <c r="D125" s="6">
        <v>0</v>
      </c>
      <c r="E125" s="6">
        <v>0</v>
      </c>
      <c r="F125" s="6">
        <v>2660.65891</v>
      </c>
      <c r="G125" s="6">
        <v>10279.59595</v>
      </c>
      <c r="H125" s="6">
        <v>2363.09067</v>
      </c>
      <c r="I125" s="6">
        <v>738.1</v>
      </c>
      <c r="J125" s="9">
        <f t="shared" si="5"/>
        <v>421.97766628904355</v>
      </c>
      <c r="K125" s="3">
        <f t="shared" si="2"/>
        <v>738.0996034893553</v>
      </c>
      <c r="L125" s="3">
        <f t="shared" si="7"/>
        <v>397.9000049305458</v>
      </c>
      <c r="M125" s="9">
        <f t="shared" si="6"/>
        <v>529.8996054358248</v>
      </c>
    </row>
    <row r="126" spans="1:13" ht="12.75">
      <c r="A126">
        <v>125</v>
      </c>
      <c r="B126">
        <v>1</v>
      </c>
      <c r="C126" s="6">
        <v>0</v>
      </c>
      <c r="D126" s="6">
        <v>0</v>
      </c>
      <c r="E126" s="6">
        <v>0</v>
      </c>
      <c r="F126" s="6">
        <v>2669.91421</v>
      </c>
      <c r="G126" s="6">
        <v>10275.81082</v>
      </c>
      <c r="H126" s="6">
        <v>2362.98061</v>
      </c>
      <c r="I126" s="6">
        <v>748.1</v>
      </c>
      <c r="J126" s="9">
        <f t="shared" si="5"/>
        <v>430.06959054863245</v>
      </c>
      <c r="K126" s="3">
        <f t="shared" si="2"/>
        <v>748.0995961802785</v>
      </c>
      <c r="L126" s="3">
        <f t="shared" si="7"/>
        <v>407.8999999510674</v>
      </c>
      <c r="M126" s="9">
        <f t="shared" si="6"/>
        <v>539.899598126748</v>
      </c>
    </row>
    <row r="127" spans="1:13" ht="12.75">
      <c r="A127">
        <v>126</v>
      </c>
      <c r="B127">
        <v>1</v>
      </c>
      <c r="C127" s="6">
        <v>0</v>
      </c>
      <c r="D127" s="6">
        <v>0</v>
      </c>
      <c r="E127" s="6">
        <v>0</v>
      </c>
      <c r="F127" s="6">
        <v>2679.16951</v>
      </c>
      <c r="G127" s="6">
        <v>10272.02568</v>
      </c>
      <c r="H127" s="6">
        <v>2362.87056</v>
      </c>
      <c r="I127" s="6">
        <v>758.1</v>
      </c>
      <c r="J127" s="9">
        <f t="shared" si="5"/>
        <v>438.1615148082214</v>
      </c>
      <c r="K127" s="3">
        <f t="shared" si="2"/>
        <v>758.099592601119</v>
      </c>
      <c r="L127" s="3">
        <f t="shared" si="7"/>
        <v>417.89999864666987</v>
      </c>
      <c r="M127" s="9">
        <f t="shared" si="6"/>
        <v>549.8995945475884</v>
      </c>
    </row>
    <row r="128" spans="1:13" ht="12.75">
      <c r="A128">
        <v>127</v>
      </c>
      <c r="B128">
        <v>1</v>
      </c>
      <c r="C128" s="6">
        <v>0</v>
      </c>
      <c r="D128" s="6">
        <v>0</v>
      </c>
      <c r="E128" s="6">
        <v>0</v>
      </c>
      <c r="F128" s="6">
        <v>2688.42482</v>
      </c>
      <c r="G128" s="6">
        <v>10268.24055</v>
      </c>
      <c r="H128" s="6">
        <v>2362.7605</v>
      </c>
      <c r="I128" s="6">
        <v>768.1</v>
      </c>
      <c r="J128" s="9">
        <f t="shared" si="5"/>
        <v>446.25343906781035</v>
      </c>
      <c r="K128" s="3">
        <f t="shared" si="2"/>
        <v>768.0995946678391</v>
      </c>
      <c r="L128" s="3">
        <f t="shared" si="7"/>
        <v>427.9000029224949</v>
      </c>
      <c r="M128" s="9">
        <f t="shared" si="6"/>
        <v>559.8995966143086</v>
      </c>
    </row>
    <row r="129" spans="1:13" ht="12.75">
      <c r="A129">
        <v>128</v>
      </c>
      <c r="B129">
        <v>1</v>
      </c>
      <c r="C129" s="6">
        <v>0</v>
      </c>
      <c r="D129" s="6">
        <v>0</v>
      </c>
      <c r="E129" s="6">
        <v>0</v>
      </c>
      <c r="F129" s="6">
        <v>2697.68012</v>
      </c>
      <c r="G129" s="6">
        <v>10264.45541</v>
      </c>
      <c r="H129" s="6">
        <v>2362.65045</v>
      </c>
      <c r="I129" s="6">
        <v>778.1</v>
      </c>
      <c r="J129" s="9">
        <f t="shared" si="5"/>
        <v>454.34536332739924</v>
      </c>
      <c r="K129" s="3">
        <f t="shared" si="2"/>
        <v>778.0995912047747</v>
      </c>
      <c r="L129" s="3">
        <f t="shared" si="7"/>
        <v>437.90000161809695</v>
      </c>
      <c r="M129" s="9">
        <f t="shared" si="6"/>
        <v>569.8995931512442</v>
      </c>
    </row>
    <row r="130" spans="1:13" ht="12.75">
      <c r="A130">
        <v>129</v>
      </c>
      <c r="B130">
        <v>1</v>
      </c>
      <c r="C130" s="6">
        <v>0</v>
      </c>
      <c r="D130" s="6">
        <v>0</v>
      </c>
      <c r="E130" s="6">
        <v>0</v>
      </c>
      <c r="F130" s="6">
        <v>2706.93542</v>
      </c>
      <c r="G130" s="6">
        <v>10260.67028</v>
      </c>
      <c r="H130" s="6">
        <v>2362.54039</v>
      </c>
      <c r="I130" s="6">
        <v>788.1</v>
      </c>
      <c r="J130" s="9">
        <f t="shared" si="5"/>
        <v>462.4372875869882</v>
      </c>
      <c r="K130" s="3">
        <f t="shared" si="2"/>
        <v>788.0995841277817</v>
      </c>
      <c r="L130" s="3">
        <f t="shared" si="7"/>
        <v>447.8999966386185</v>
      </c>
      <c r="M130" s="9">
        <f t="shared" si="6"/>
        <v>579.8995860742511</v>
      </c>
    </row>
    <row r="131" spans="1:13" ht="12.75">
      <c r="A131">
        <v>130</v>
      </c>
      <c r="B131">
        <v>1</v>
      </c>
      <c r="C131" s="6">
        <v>0</v>
      </c>
      <c r="D131" s="6">
        <v>0</v>
      </c>
      <c r="E131" s="6">
        <v>0</v>
      </c>
      <c r="F131" s="6">
        <v>2716.19073</v>
      </c>
      <c r="G131" s="6">
        <v>10256.88514</v>
      </c>
      <c r="H131" s="6">
        <v>2362.43034</v>
      </c>
      <c r="I131" s="6">
        <v>798.1</v>
      </c>
      <c r="J131" s="9">
        <f t="shared" si="5"/>
        <v>470.5292118465771</v>
      </c>
      <c r="K131" s="3">
        <f aca="true" t="shared" si="8" ref="K131:K150">SQRT((F131-F$2)^2+(G131-G$2)^2+(H131-H$2)^2)</f>
        <v>798.099590027339</v>
      </c>
      <c r="L131" s="3">
        <f t="shared" si="7"/>
        <v>457.900004589524</v>
      </c>
      <c r="M131" s="9">
        <f t="shared" si="6"/>
        <v>589.8995919738085</v>
      </c>
    </row>
    <row r="132" spans="1:13" ht="12.75">
      <c r="A132">
        <v>131</v>
      </c>
      <c r="B132">
        <v>1</v>
      </c>
      <c r="C132" s="6">
        <v>0</v>
      </c>
      <c r="D132" s="6">
        <v>0</v>
      </c>
      <c r="E132" s="6">
        <v>0</v>
      </c>
      <c r="F132" s="6">
        <v>2725.44603</v>
      </c>
      <c r="G132" s="6">
        <v>10253.10001</v>
      </c>
      <c r="H132" s="6">
        <v>2362.32028</v>
      </c>
      <c r="I132" s="6">
        <v>808.1</v>
      </c>
      <c r="J132" s="9">
        <f t="shared" si="5"/>
        <v>478.62113610616603</v>
      </c>
      <c r="K132" s="3">
        <f t="shared" si="8"/>
        <v>808.0995830535998</v>
      </c>
      <c r="L132" s="3">
        <f t="shared" si="7"/>
        <v>467.89999961004605</v>
      </c>
      <c r="M132" s="9">
        <f t="shared" si="6"/>
        <v>599.8995850000692</v>
      </c>
    </row>
    <row r="133" spans="1:13" ht="12.75">
      <c r="A133">
        <v>132</v>
      </c>
      <c r="B133">
        <v>1</v>
      </c>
      <c r="C133" s="6">
        <v>0</v>
      </c>
      <c r="D133" s="6">
        <v>0</v>
      </c>
      <c r="E133" s="6">
        <v>0</v>
      </c>
      <c r="F133" s="6">
        <v>2734.70133</v>
      </c>
      <c r="G133" s="6">
        <v>10249.31487</v>
      </c>
      <c r="H133" s="6">
        <v>2362.21023</v>
      </c>
      <c r="I133" s="6">
        <v>818.1</v>
      </c>
      <c r="J133" s="9">
        <f t="shared" si="5"/>
        <v>486.713060365755</v>
      </c>
      <c r="K133" s="3">
        <f t="shared" si="8"/>
        <v>818.0995797975572</v>
      </c>
      <c r="L133" s="3">
        <f t="shared" si="7"/>
        <v>477.899998305648</v>
      </c>
      <c r="M133" s="9">
        <f t="shared" si="6"/>
        <v>609.8995817440267</v>
      </c>
    </row>
    <row r="134" spans="1:13" ht="12.75">
      <c r="A134">
        <v>133</v>
      </c>
      <c r="B134">
        <v>1</v>
      </c>
      <c r="C134" s="6">
        <v>0</v>
      </c>
      <c r="D134" s="6">
        <v>0</v>
      </c>
      <c r="E134" s="6">
        <v>0</v>
      </c>
      <c r="F134" s="6">
        <v>2743.95664</v>
      </c>
      <c r="G134" s="6">
        <v>10245.52974</v>
      </c>
      <c r="H134" s="6">
        <v>2362.10018</v>
      </c>
      <c r="I134" s="6">
        <v>828.1</v>
      </c>
      <c r="J134" s="9">
        <f t="shared" si="5"/>
        <v>494.8049846253439</v>
      </c>
      <c r="K134" s="3">
        <f t="shared" si="8"/>
        <v>828.0995820586504</v>
      </c>
      <c r="L134" s="3">
        <f t="shared" si="7"/>
        <v>487.90000247141825</v>
      </c>
      <c r="M134" s="9">
        <f t="shared" si="6"/>
        <v>619.8995840051199</v>
      </c>
    </row>
    <row r="135" spans="1:13" ht="12.75">
      <c r="A135">
        <v>134</v>
      </c>
      <c r="B135">
        <v>1</v>
      </c>
      <c r="C135" s="6">
        <v>0</v>
      </c>
      <c r="D135" s="6">
        <v>0</v>
      </c>
      <c r="E135" s="6">
        <v>0</v>
      </c>
      <c r="F135" s="6">
        <v>2753.21194</v>
      </c>
      <c r="G135" s="6">
        <v>10241.7446</v>
      </c>
      <c r="H135" s="6">
        <v>2361.99012</v>
      </c>
      <c r="I135" s="6">
        <v>838.1</v>
      </c>
      <c r="J135" s="9">
        <f t="shared" si="5"/>
        <v>502.8969088849328</v>
      </c>
      <c r="K135" s="3">
        <f t="shared" si="8"/>
        <v>838.0995790113044</v>
      </c>
      <c r="L135" s="3">
        <f t="shared" si="7"/>
        <v>497.9000012770755</v>
      </c>
      <c r="M135" s="9">
        <f t="shared" si="6"/>
        <v>629.8995809577739</v>
      </c>
    </row>
    <row r="136" spans="1:13" ht="12.75">
      <c r="A136">
        <v>135</v>
      </c>
      <c r="B136">
        <v>1</v>
      </c>
      <c r="C136" s="6">
        <v>0</v>
      </c>
      <c r="D136" s="6">
        <v>0</v>
      </c>
      <c r="E136" s="6">
        <v>0</v>
      </c>
      <c r="F136" s="6">
        <v>2762.46724</v>
      </c>
      <c r="G136" s="6">
        <v>10237.95946</v>
      </c>
      <c r="H136" s="6">
        <v>2361.88007</v>
      </c>
      <c r="I136" s="6">
        <v>848.1</v>
      </c>
      <c r="J136" s="9">
        <f t="shared" si="5"/>
        <v>510.9888331445218</v>
      </c>
      <c r="K136" s="3">
        <f t="shared" si="8"/>
        <v>848.0995758916168</v>
      </c>
      <c r="L136" s="3">
        <f t="shared" si="7"/>
        <v>507.89999997267756</v>
      </c>
      <c r="M136" s="9">
        <f t="shared" si="6"/>
        <v>639.8995778380863</v>
      </c>
    </row>
    <row r="137" spans="1:13" ht="12.75">
      <c r="A137">
        <v>136</v>
      </c>
      <c r="B137">
        <v>1</v>
      </c>
      <c r="C137" s="6">
        <v>0</v>
      </c>
      <c r="D137" s="6">
        <v>0</v>
      </c>
      <c r="E137" s="6">
        <v>0</v>
      </c>
      <c r="F137" s="6">
        <v>2771.72255</v>
      </c>
      <c r="G137" s="6">
        <v>10234.17433</v>
      </c>
      <c r="H137" s="6">
        <v>2361.77001</v>
      </c>
      <c r="I137" s="6">
        <v>858.1</v>
      </c>
      <c r="J137" s="9">
        <f t="shared" si="5"/>
        <v>519.0807574041107</v>
      </c>
      <c r="K137" s="3">
        <f t="shared" si="8"/>
        <v>858.099578400214</v>
      </c>
      <c r="L137" s="3">
        <f t="shared" si="7"/>
        <v>517.9000042485026</v>
      </c>
      <c r="M137" s="9">
        <f t="shared" si="6"/>
        <v>649.8995803466835</v>
      </c>
    </row>
    <row r="138" spans="1:13" ht="12.75">
      <c r="A138">
        <v>137</v>
      </c>
      <c r="B138">
        <v>1</v>
      </c>
      <c r="C138" s="6">
        <v>0</v>
      </c>
      <c r="D138" s="6">
        <v>0</v>
      </c>
      <c r="E138" s="6">
        <v>0</v>
      </c>
      <c r="F138" s="6">
        <v>2780.97785</v>
      </c>
      <c r="G138" s="6">
        <v>10230.38919</v>
      </c>
      <c r="H138" s="6">
        <v>2361.65996</v>
      </c>
      <c r="I138" s="6">
        <v>868.1</v>
      </c>
      <c r="J138" s="9">
        <f t="shared" si="5"/>
        <v>527.1726816636997</v>
      </c>
      <c r="K138" s="3">
        <f t="shared" si="8"/>
        <v>868.0995753636175</v>
      </c>
      <c r="L138" s="3">
        <f t="shared" si="7"/>
        <v>527.900002944105</v>
      </c>
      <c r="M138" s="9">
        <f t="shared" si="6"/>
        <v>659.899577310087</v>
      </c>
    </row>
    <row r="139" spans="1:13" ht="12.75">
      <c r="A139">
        <v>138</v>
      </c>
      <c r="B139">
        <v>1</v>
      </c>
      <c r="C139" s="6">
        <v>0</v>
      </c>
      <c r="D139" s="6">
        <v>0</v>
      </c>
      <c r="E139" s="6">
        <v>0</v>
      </c>
      <c r="F139" s="6">
        <v>2790.23315</v>
      </c>
      <c r="G139" s="6">
        <v>10226.60406</v>
      </c>
      <c r="H139" s="6">
        <v>2361.5499</v>
      </c>
      <c r="I139" s="6">
        <v>878.1</v>
      </c>
      <c r="J139" s="9">
        <f t="shared" si="5"/>
        <v>535.2646059232886</v>
      </c>
      <c r="K139" s="3">
        <f t="shared" si="8"/>
        <v>878.0995686971107</v>
      </c>
      <c r="L139" s="3">
        <f t="shared" si="7"/>
        <v>537.8999979646267</v>
      </c>
      <c r="M139" s="9">
        <f t="shared" si="6"/>
        <v>669.8995706435802</v>
      </c>
    </row>
    <row r="140" spans="1:13" ht="12.75">
      <c r="A140">
        <v>139</v>
      </c>
      <c r="B140">
        <v>1</v>
      </c>
      <c r="C140" s="6">
        <v>0</v>
      </c>
      <c r="D140" s="6">
        <v>0</v>
      </c>
      <c r="E140" s="6">
        <v>0</v>
      </c>
      <c r="F140" s="6">
        <v>2799.48846</v>
      </c>
      <c r="G140" s="6">
        <v>10222.81892</v>
      </c>
      <c r="H140" s="6">
        <v>2361.43985</v>
      </c>
      <c r="I140" s="6">
        <v>888.1</v>
      </c>
      <c r="J140" s="9">
        <f t="shared" si="5"/>
        <v>543.3565301828776</v>
      </c>
      <c r="K140" s="3">
        <f t="shared" si="8"/>
        <v>888.0995749932321</v>
      </c>
      <c r="L140" s="3">
        <f t="shared" si="7"/>
        <v>547.9000059155321</v>
      </c>
      <c r="M140" s="9">
        <f t="shared" si="6"/>
        <v>679.8995769397015</v>
      </c>
    </row>
    <row r="141" spans="1:13" ht="12.75">
      <c r="A141">
        <v>140</v>
      </c>
      <c r="B141">
        <v>1</v>
      </c>
      <c r="C141" s="6">
        <v>0</v>
      </c>
      <c r="D141" s="6">
        <v>0</v>
      </c>
      <c r="E141" s="6">
        <v>0</v>
      </c>
      <c r="F141" s="6">
        <v>2808.74376</v>
      </c>
      <c r="G141" s="6">
        <v>10219.03379</v>
      </c>
      <c r="H141" s="6">
        <v>2361.32979</v>
      </c>
      <c r="I141" s="6">
        <v>898.1</v>
      </c>
      <c r="J141" s="9">
        <f t="shared" si="5"/>
        <v>551.4484544424665</v>
      </c>
      <c r="K141" s="3">
        <f t="shared" si="8"/>
        <v>898.099568401504</v>
      </c>
      <c r="L141" s="3">
        <f t="shared" si="7"/>
        <v>557.9000009360537</v>
      </c>
      <c r="M141" s="9">
        <f t="shared" si="6"/>
        <v>689.8995703479735</v>
      </c>
    </row>
    <row r="142" spans="1:14" ht="12.75">
      <c r="A142">
        <v>141</v>
      </c>
      <c r="B142">
        <v>1</v>
      </c>
      <c r="C142" s="6">
        <v>0</v>
      </c>
      <c r="D142" s="6">
        <v>0</v>
      </c>
      <c r="E142" s="6">
        <v>0</v>
      </c>
      <c r="F142" s="6">
        <v>2817.99906</v>
      </c>
      <c r="G142" s="6">
        <v>10215.24865</v>
      </c>
      <c r="H142" s="6">
        <v>2361.21974</v>
      </c>
      <c r="I142" s="6">
        <v>908.1</v>
      </c>
      <c r="J142" s="9">
        <f t="shared" si="5"/>
        <v>559.5403787020554</v>
      </c>
      <c r="K142" s="3">
        <f t="shared" si="8"/>
        <v>908.0995655148366</v>
      </c>
      <c r="L142" s="3">
        <f t="shared" si="7"/>
        <v>567.8999996316562</v>
      </c>
      <c r="M142" s="9">
        <f t="shared" si="6"/>
        <v>699.8995674613061</v>
      </c>
      <c r="N142" s="9"/>
    </row>
    <row r="143" spans="1:13" ht="12.75">
      <c r="A143">
        <v>142</v>
      </c>
      <c r="B143">
        <v>1</v>
      </c>
      <c r="C143" s="6">
        <v>0</v>
      </c>
      <c r="D143" s="6">
        <v>0</v>
      </c>
      <c r="E143" s="6">
        <v>0</v>
      </c>
      <c r="F143" s="6">
        <v>2827.25437</v>
      </c>
      <c r="G143" s="6">
        <v>10211.46352</v>
      </c>
      <c r="H143" s="6">
        <v>2361.10968</v>
      </c>
      <c r="I143" s="6">
        <v>918.1</v>
      </c>
      <c r="J143" s="9">
        <f t="shared" si="5"/>
        <v>567.6323029616443</v>
      </c>
      <c r="K143" s="3">
        <f t="shared" si="8"/>
        <v>918.0995682482366</v>
      </c>
      <c r="L143" s="3">
        <f t="shared" si="7"/>
        <v>577.9000039074812</v>
      </c>
      <c r="M143" s="9">
        <f t="shared" si="6"/>
        <v>709.899570194706</v>
      </c>
    </row>
    <row r="144" spans="1:13" ht="12.75">
      <c r="A144">
        <v>143</v>
      </c>
      <c r="B144">
        <v>1</v>
      </c>
      <c r="C144" s="6">
        <v>0</v>
      </c>
      <c r="D144" s="6">
        <v>0</v>
      </c>
      <c r="E144" s="6">
        <v>0</v>
      </c>
      <c r="F144" s="6">
        <v>2836.50967</v>
      </c>
      <c r="G144" s="6">
        <v>10207.67838</v>
      </c>
      <c r="H144" s="6">
        <v>2360.99963</v>
      </c>
      <c r="I144" s="6">
        <v>928.1</v>
      </c>
      <c r="J144" s="9">
        <f t="shared" si="5"/>
        <v>575.7242272212331</v>
      </c>
      <c r="K144" s="3">
        <f t="shared" si="8"/>
        <v>928.0995654293334</v>
      </c>
      <c r="L144" s="3">
        <f t="shared" si="7"/>
        <v>587.9000026030833</v>
      </c>
      <c r="M144" s="9">
        <f t="shared" si="6"/>
        <v>719.8995673758029</v>
      </c>
    </row>
    <row r="145" spans="1:13" ht="12.75">
      <c r="A145">
        <v>144</v>
      </c>
      <c r="B145">
        <v>1</v>
      </c>
      <c r="C145" s="6">
        <v>0</v>
      </c>
      <c r="D145" s="6">
        <v>0</v>
      </c>
      <c r="E145" s="6">
        <v>0</v>
      </c>
      <c r="F145" s="6">
        <v>2845.76497</v>
      </c>
      <c r="G145" s="6">
        <v>10203.89325</v>
      </c>
      <c r="H145" s="6">
        <v>2360.88957</v>
      </c>
      <c r="I145" s="6">
        <v>938.1</v>
      </c>
      <c r="J145" s="9">
        <f t="shared" si="5"/>
        <v>583.8161514808221</v>
      </c>
      <c r="K145" s="3">
        <f t="shared" si="8"/>
        <v>938.0995589729906</v>
      </c>
      <c r="L145" s="3">
        <f t="shared" si="7"/>
        <v>597.8999976236053</v>
      </c>
      <c r="M145" s="9">
        <f t="shared" si="6"/>
        <v>729.8995609194601</v>
      </c>
    </row>
    <row r="146" spans="1:13" ht="12.75">
      <c r="A146">
        <v>145</v>
      </c>
      <c r="B146">
        <v>1</v>
      </c>
      <c r="C146" s="6">
        <v>0</v>
      </c>
      <c r="D146" s="6">
        <v>0</v>
      </c>
      <c r="E146" s="6">
        <v>0</v>
      </c>
      <c r="F146" s="6">
        <v>2855.02027</v>
      </c>
      <c r="G146" s="6">
        <v>10200.10811</v>
      </c>
      <c r="H146" s="6">
        <v>2360.77952</v>
      </c>
      <c r="I146" s="6">
        <v>948.1</v>
      </c>
      <c r="J146" s="9">
        <f t="shared" si="5"/>
        <v>591.908075740411</v>
      </c>
      <c r="K146" s="3">
        <f t="shared" si="8"/>
        <v>948.099556217587</v>
      </c>
      <c r="L146" s="3">
        <f t="shared" si="7"/>
        <v>607.8999963192073</v>
      </c>
      <c r="M146" s="9">
        <f t="shared" si="6"/>
        <v>739.8995581640564</v>
      </c>
    </row>
    <row r="147" spans="1:13" s="1" customFormat="1" ht="12.75">
      <c r="A147">
        <v>146</v>
      </c>
      <c r="B147" s="1">
        <v>1</v>
      </c>
      <c r="C147" s="2">
        <v>0</v>
      </c>
      <c r="D147" s="2">
        <v>0</v>
      </c>
      <c r="E147" s="2">
        <v>0</v>
      </c>
      <c r="F147" s="2">
        <v>2864.27558</v>
      </c>
      <c r="G147" s="2">
        <v>10196.32298</v>
      </c>
      <c r="H147" s="2">
        <v>2360.66946</v>
      </c>
      <c r="I147" s="2">
        <v>958.1</v>
      </c>
      <c r="J147" s="3">
        <v>600</v>
      </c>
      <c r="K147" s="3">
        <f t="shared" si="8"/>
        <v>958.0995590778466</v>
      </c>
      <c r="L147" s="3">
        <f>SQRT((F147-F$85)^2+(G147-G$85)^2+(H147-H$85)^2)</f>
        <v>617.9000005950317</v>
      </c>
      <c r="M147" s="9">
        <f>K147-K146+M146</f>
        <v>749.8995610243161</v>
      </c>
    </row>
    <row r="148" spans="1:13" s="4" customFormat="1" ht="12.75">
      <c r="A148">
        <v>147</v>
      </c>
      <c r="C148" s="8"/>
      <c r="D148" s="8"/>
      <c r="E148" s="8"/>
      <c r="F148" s="8">
        <f>F147+(F149-F147)*0.1/($I149-$I147)</f>
        <v>2864.368132970297</v>
      </c>
      <c r="G148" s="8">
        <f>G147+(G149-G147)*0.1/($I149-$I147)</f>
        <v>10196.285128613863</v>
      </c>
      <c r="H148" s="8">
        <f>H147+(H149-H147)*0.1/($I149-$I147)</f>
        <v>2360.668359504951</v>
      </c>
      <c r="I148" s="8">
        <f>I147+(I149-I147)*0.1/($I149-$I147)</f>
        <v>958.2</v>
      </c>
      <c r="J148" s="3">
        <v>600</v>
      </c>
      <c r="K148" s="3">
        <f t="shared" si="8"/>
        <v>958.1995590179499</v>
      </c>
      <c r="L148" s="5">
        <f>SQRT((F148-F$85)^2+(G148-G$85)^2+(H148-H$85)^2)</f>
        <v>618.0000005491953</v>
      </c>
      <c r="M148" s="9">
        <f>K148-K147+M147</f>
        <v>749.9995609644194</v>
      </c>
    </row>
    <row r="149" spans="1:13" ht="12.75">
      <c r="A149">
        <v>148</v>
      </c>
      <c r="B149">
        <v>1</v>
      </c>
      <c r="C149" s="6">
        <v>0.1</v>
      </c>
      <c r="D149" s="6">
        <v>0</v>
      </c>
      <c r="E149" s="6">
        <v>0</v>
      </c>
      <c r="F149" s="6">
        <v>2873.62343</v>
      </c>
      <c r="G149" s="6">
        <v>10192.49999</v>
      </c>
      <c r="H149" s="6">
        <v>2360.55831</v>
      </c>
      <c r="I149" s="6">
        <v>968.2</v>
      </c>
      <c r="J149" s="58">
        <v>600</v>
      </c>
      <c r="K149" s="3">
        <f t="shared" si="8"/>
        <v>968.1995530429606</v>
      </c>
      <c r="M149" s="9">
        <f>K149-K148+M148</f>
        <v>759.9995549894301</v>
      </c>
    </row>
    <row r="150" spans="1:13" ht="12.75">
      <c r="A150">
        <v>149</v>
      </c>
      <c r="B150" t="s">
        <v>52</v>
      </c>
      <c r="C150" s="6">
        <v>0</v>
      </c>
      <c r="D150" s="6">
        <v>0</v>
      </c>
      <c r="E150" s="6">
        <v>0</v>
      </c>
      <c r="F150" s="6">
        <v>2873.62343</v>
      </c>
      <c r="G150" s="6">
        <v>10192.49999</v>
      </c>
      <c r="H150" s="6">
        <v>2360.55831</v>
      </c>
      <c r="I150" s="6">
        <v>968.2</v>
      </c>
      <c r="J150" s="58">
        <v>600</v>
      </c>
      <c r="K150" s="3">
        <f t="shared" si="8"/>
        <v>968.1995530429606</v>
      </c>
      <c r="M150" s="9">
        <f>K150-K149+M149</f>
        <v>759.9995549894301</v>
      </c>
    </row>
  </sheetData>
  <printOptions/>
  <pageMargins left="0.75" right="0.75" top="0.5" bottom="0.5" header="0.5" footer="0.5"/>
  <pageSetup horizontalDpi="300" verticalDpi="300" orientation="portrait" paperSize="8" r:id="rId1"/>
  <headerFooter alignWithMargins="0">
    <oddFooter>&amp;RBeam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">
      <selection activeCell="F17" sqref="F17"/>
    </sheetView>
  </sheetViews>
  <sheetFormatPr defaultColWidth="9.140625" defaultRowHeight="12.75"/>
  <cols>
    <col min="2" max="2" width="18.421875" style="15" bestFit="1" customWidth="1"/>
    <col min="3" max="4" width="4.57421875" style="6" bestFit="1" customWidth="1"/>
    <col min="5" max="5" width="5.140625" style="6" bestFit="1" customWidth="1"/>
    <col min="6" max="6" width="7.57421875" style="6" bestFit="1" customWidth="1"/>
    <col min="7" max="7" width="8.57421875" style="6" bestFit="1" customWidth="1"/>
    <col min="8" max="8" width="7.57421875" style="6" bestFit="1" customWidth="1"/>
    <col min="9" max="9" width="7.57421875" style="9" bestFit="1" customWidth="1"/>
    <col min="10" max="10" width="4.00390625" style="0" bestFit="1" customWidth="1"/>
    <col min="11" max="11" width="10.00390625" style="0" bestFit="1" customWidth="1"/>
    <col min="12" max="12" width="7.57421875" style="0" bestFit="1" customWidth="1"/>
    <col min="13" max="13" width="8.57421875" style="0" bestFit="1" customWidth="1"/>
  </cols>
  <sheetData>
    <row r="1" spans="1:11" s="11" customFormat="1" ht="12.75">
      <c r="A1" s="11" t="s">
        <v>114</v>
      </c>
      <c r="B1" s="28" t="s">
        <v>53</v>
      </c>
      <c r="C1" s="12"/>
      <c r="D1" s="12"/>
      <c r="E1" s="12"/>
      <c r="F1" s="12" t="s">
        <v>80</v>
      </c>
      <c r="G1" s="12" t="s">
        <v>81</v>
      </c>
      <c r="H1" s="12" t="s">
        <v>82</v>
      </c>
      <c r="I1" s="43" t="s">
        <v>79</v>
      </c>
      <c r="K1" s="11" t="s">
        <v>78</v>
      </c>
    </row>
    <row r="2" spans="1:13" ht="12.75">
      <c r="A2" s="32">
        <v>1</v>
      </c>
      <c r="B2" s="33" t="s">
        <v>0</v>
      </c>
      <c r="C2" s="48">
        <v>0</v>
      </c>
      <c r="D2" s="48">
        <v>0</v>
      </c>
      <c r="E2" s="48">
        <v>0</v>
      </c>
      <c r="F2" s="48">
        <v>2362.78133</v>
      </c>
      <c r="G2" s="48">
        <v>10401.0511</v>
      </c>
      <c r="H2" s="48">
        <v>2366.14014</v>
      </c>
      <c r="I2" s="55">
        <v>0</v>
      </c>
      <c r="J2" s="32">
        <v>1</v>
      </c>
      <c r="K2" s="32"/>
      <c r="L2" s="32"/>
      <c r="M2" s="32"/>
    </row>
    <row r="3" spans="1:13" ht="12.75">
      <c r="A3" s="27">
        <v>2</v>
      </c>
      <c r="B3" s="50" t="s">
        <v>1</v>
      </c>
      <c r="C3" s="42">
        <v>1.7</v>
      </c>
      <c r="D3" s="42">
        <v>0</v>
      </c>
      <c r="E3" s="42">
        <v>0</v>
      </c>
      <c r="F3" s="42">
        <v>2361.20821</v>
      </c>
      <c r="G3" s="42">
        <v>10401.69514</v>
      </c>
      <c r="H3" s="42">
        <v>2366.16293</v>
      </c>
      <c r="I3" s="45">
        <v>1.7</v>
      </c>
      <c r="J3" s="27">
        <v>2</v>
      </c>
      <c r="K3" s="27"/>
      <c r="L3" s="27"/>
      <c r="M3" s="27"/>
    </row>
    <row r="4" spans="1:11" ht="12.75">
      <c r="A4">
        <v>3</v>
      </c>
      <c r="C4" s="6">
        <v>2.855</v>
      </c>
      <c r="D4" s="6">
        <v>0</v>
      </c>
      <c r="E4" s="6">
        <v>0</v>
      </c>
      <c r="F4" s="6">
        <v>2358.5663</v>
      </c>
      <c r="G4" s="6">
        <v>10402.77674</v>
      </c>
      <c r="H4" s="6">
        <v>2366.2012</v>
      </c>
      <c r="I4" s="9">
        <v>4.55</v>
      </c>
      <c r="J4">
        <v>3</v>
      </c>
      <c r="K4" s="6"/>
    </row>
    <row r="5" spans="1:13" ht="12.75">
      <c r="A5" s="30">
        <v>4</v>
      </c>
      <c r="B5" s="36" t="s">
        <v>2</v>
      </c>
      <c r="C5" s="39">
        <v>1.703</v>
      </c>
      <c r="D5" s="39">
        <v>2E-05</v>
      </c>
      <c r="E5" s="39">
        <v>-2E-07</v>
      </c>
      <c r="F5" s="39">
        <v>2356.9904</v>
      </c>
      <c r="G5" s="39">
        <v>10403.4219</v>
      </c>
      <c r="H5" s="39">
        <v>2366.22403</v>
      </c>
      <c r="I5" s="56">
        <v>6.26</v>
      </c>
      <c r="J5" s="30">
        <v>4</v>
      </c>
      <c r="K5" s="30"/>
      <c r="L5" s="30"/>
      <c r="M5" s="30"/>
    </row>
    <row r="6" spans="1:13" ht="12.75">
      <c r="A6" s="30">
        <v>5</v>
      </c>
      <c r="B6" s="36" t="s">
        <v>3</v>
      </c>
      <c r="C6" s="39">
        <v>1.703</v>
      </c>
      <c r="D6" s="39">
        <v>2E-05</v>
      </c>
      <c r="E6" s="39">
        <v>-2E-07</v>
      </c>
      <c r="F6" s="39">
        <v>2355.41449</v>
      </c>
      <c r="G6" s="39">
        <v>10404.06703</v>
      </c>
      <c r="H6" s="39">
        <v>2366.24686</v>
      </c>
      <c r="I6" s="56">
        <v>7.96</v>
      </c>
      <c r="J6" s="30">
        <v>5</v>
      </c>
      <c r="K6" s="30"/>
      <c r="L6" s="30"/>
      <c r="M6" s="30"/>
    </row>
    <row r="7" spans="1:10" ht="12.75">
      <c r="A7">
        <v>6</v>
      </c>
      <c r="C7" s="6">
        <v>0.18</v>
      </c>
      <c r="D7" s="6">
        <v>0</v>
      </c>
      <c r="E7" s="6">
        <v>0</v>
      </c>
      <c r="F7" s="6">
        <v>2355.24792</v>
      </c>
      <c r="G7" s="6">
        <v>10404.13521</v>
      </c>
      <c r="H7" s="6">
        <v>2366.24927</v>
      </c>
      <c r="I7" s="9">
        <v>8.14</v>
      </c>
      <c r="J7">
        <v>6</v>
      </c>
    </row>
    <row r="8" spans="1:13" ht="12.75">
      <c r="A8" s="30">
        <v>7</v>
      </c>
      <c r="B8" s="36" t="s">
        <v>4</v>
      </c>
      <c r="C8" s="39">
        <v>1.703</v>
      </c>
      <c r="D8" s="39">
        <v>2E-05</v>
      </c>
      <c r="E8" s="39">
        <v>-2E-07</v>
      </c>
      <c r="F8" s="39">
        <v>2353.672</v>
      </c>
      <c r="G8" s="39">
        <v>10404.78031</v>
      </c>
      <c r="H8" s="39">
        <v>2366.2721</v>
      </c>
      <c r="I8" s="56">
        <v>9.84</v>
      </c>
      <c r="J8" s="30">
        <v>7</v>
      </c>
      <c r="K8" s="30"/>
      <c r="L8" s="30"/>
      <c r="M8" s="30"/>
    </row>
    <row r="9" spans="1:13" ht="12.75">
      <c r="A9" s="30">
        <v>8</v>
      </c>
      <c r="B9" s="36" t="s">
        <v>5</v>
      </c>
      <c r="C9" s="39">
        <v>1.703</v>
      </c>
      <c r="D9" s="39">
        <v>2E-05</v>
      </c>
      <c r="E9" s="39">
        <v>-2E-07</v>
      </c>
      <c r="F9" s="39">
        <v>2352.09606</v>
      </c>
      <c r="G9" s="39">
        <v>10405.42538</v>
      </c>
      <c r="H9" s="39">
        <v>2366.29493</v>
      </c>
      <c r="I9" s="56">
        <v>11.55</v>
      </c>
      <c r="J9" s="30">
        <v>8</v>
      </c>
      <c r="K9" s="30"/>
      <c r="L9" s="30"/>
      <c r="M9" s="30"/>
    </row>
    <row r="10" spans="1:10" ht="12.75">
      <c r="A10">
        <v>9</v>
      </c>
      <c r="C10" s="6">
        <v>0.18</v>
      </c>
      <c r="D10" s="6">
        <v>0</v>
      </c>
      <c r="E10" s="6">
        <v>0</v>
      </c>
      <c r="F10" s="6">
        <v>2351.92949</v>
      </c>
      <c r="G10" s="6">
        <v>10405.49356</v>
      </c>
      <c r="H10" s="6">
        <v>2366.29734</v>
      </c>
      <c r="I10" s="9">
        <v>11.73</v>
      </c>
      <c r="J10">
        <v>9</v>
      </c>
    </row>
    <row r="11" spans="1:13" ht="12.75">
      <c r="A11" s="30">
        <v>10</v>
      </c>
      <c r="B11" s="36" t="s">
        <v>6</v>
      </c>
      <c r="C11" s="39">
        <v>1.703</v>
      </c>
      <c r="D11" s="39">
        <v>2E-05</v>
      </c>
      <c r="E11" s="39">
        <v>-2E-07</v>
      </c>
      <c r="F11" s="39">
        <v>2350.35355</v>
      </c>
      <c r="G11" s="39">
        <v>10406.1386</v>
      </c>
      <c r="H11" s="39">
        <v>2366.32017</v>
      </c>
      <c r="I11" s="56">
        <v>13.43</v>
      </c>
      <c r="J11" s="30">
        <v>10</v>
      </c>
      <c r="K11" s="30"/>
      <c r="L11" s="30"/>
      <c r="M11" s="30"/>
    </row>
    <row r="12" spans="1:13" ht="12.75">
      <c r="A12" s="30">
        <v>11</v>
      </c>
      <c r="B12" s="36" t="s">
        <v>7</v>
      </c>
      <c r="C12" s="39">
        <v>1.703</v>
      </c>
      <c r="D12" s="39">
        <v>2E-05</v>
      </c>
      <c r="E12" s="39">
        <v>-2E-07</v>
      </c>
      <c r="F12" s="39">
        <v>2348.77759</v>
      </c>
      <c r="G12" s="39">
        <v>10406.78361</v>
      </c>
      <c r="H12" s="39">
        <v>2366.343</v>
      </c>
      <c r="I12" s="56">
        <v>15.13</v>
      </c>
      <c r="J12" s="30">
        <v>11</v>
      </c>
      <c r="K12" s="30"/>
      <c r="L12" s="30"/>
      <c r="M12" s="30"/>
    </row>
    <row r="13" spans="1:10" ht="12.75">
      <c r="A13">
        <v>12</v>
      </c>
      <c r="C13" s="6">
        <v>0.18</v>
      </c>
      <c r="D13" s="6">
        <v>0</v>
      </c>
      <c r="E13" s="6">
        <v>0</v>
      </c>
      <c r="F13" s="6">
        <v>2348.61101</v>
      </c>
      <c r="G13" s="6">
        <v>10406.85179</v>
      </c>
      <c r="H13" s="6">
        <v>2366.34542</v>
      </c>
      <c r="I13" s="9">
        <v>15.31</v>
      </c>
      <c r="J13">
        <v>12</v>
      </c>
    </row>
    <row r="14" spans="1:13" ht="12.75">
      <c r="A14" s="30">
        <v>13</v>
      </c>
      <c r="B14" s="36" t="s">
        <v>8</v>
      </c>
      <c r="C14" s="39">
        <v>1.703</v>
      </c>
      <c r="D14" s="39">
        <v>2E-05</v>
      </c>
      <c r="E14" s="39">
        <v>-2E-07</v>
      </c>
      <c r="F14" s="39">
        <v>2347.03504</v>
      </c>
      <c r="G14" s="39">
        <v>10407.49677</v>
      </c>
      <c r="H14" s="39">
        <v>2366.36825</v>
      </c>
      <c r="I14" s="56">
        <v>17.02</v>
      </c>
      <c r="J14" s="30">
        <v>13</v>
      </c>
      <c r="K14" s="30"/>
      <c r="L14" s="30"/>
      <c r="M14" s="30"/>
    </row>
    <row r="15" spans="1:13" ht="12.75">
      <c r="A15" s="30">
        <v>14</v>
      </c>
      <c r="B15" s="36" t="s">
        <v>9</v>
      </c>
      <c r="C15" s="39">
        <v>1.703</v>
      </c>
      <c r="D15" s="39">
        <v>2E-05</v>
      </c>
      <c r="E15" s="39">
        <v>-2E-07</v>
      </c>
      <c r="F15" s="39">
        <v>2345.45906</v>
      </c>
      <c r="G15" s="39">
        <v>10408.14172</v>
      </c>
      <c r="H15" s="39">
        <v>2366.39107</v>
      </c>
      <c r="I15" s="56">
        <v>18.72</v>
      </c>
      <c r="J15" s="30">
        <v>14</v>
      </c>
      <c r="K15" s="30"/>
      <c r="L15" s="30"/>
      <c r="M15" s="30"/>
    </row>
    <row r="16" spans="1:10" ht="12.75">
      <c r="A16">
        <v>15</v>
      </c>
      <c r="C16" s="6">
        <v>0.18</v>
      </c>
      <c r="D16" s="6">
        <v>0</v>
      </c>
      <c r="E16" s="6">
        <v>0</v>
      </c>
      <c r="F16" s="6">
        <v>2345.29248</v>
      </c>
      <c r="G16" s="6">
        <v>10408.20988</v>
      </c>
      <c r="H16" s="6">
        <v>2366.39349</v>
      </c>
      <c r="I16" s="9">
        <v>18.9</v>
      </c>
      <c r="J16">
        <v>15</v>
      </c>
    </row>
    <row r="17" spans="1:13" ht="12.75">
      <c r="A17" s="30">
        <v>16</v>
      </c>
      <c r="B17" s="36" t="s">
        <v>10</v>
      </c>
      <c r="C17" s="39">
        <v>1.703</v>
      </c>
      <c r="D17" s="39">
        <v>2E-05</v>
      </c>
      <c r="E17" s="39">
        <v>-2E-07</v>
      </c>
      <c r="F17" s="39">
        <v>2343.71648</v>
      </c>
      <c r="G17" s="39">
        <v>10408.8548</v>
      </c>
      <c r="H17" s="39">
        <v>2366.41632</v>
      </c>
      <c r="I17" s="56">
        <v>20.6</v>
      </c>
      <c r="J17" s="30">
        <v>16</v>
      </c>
      <c r="K17" s="30"/>
      <c r="L17" s="30"/>
      <c r="M17" s="30"/>
    </row>
    <row r="18" spans="1:13" ht="12.75">
      <c r="A18" s="30">
        <v>17</v>
      </c>
      <c r="B18" s="36" t="s">
        <v>11</v>
      </c>
      <c r="C18" s="39">
        <v>1.703</v>
      </c>
      <c r="D18" s="39">
        <v>2E-05</v>
      </c>
      <c r="E18" s="39">
        <v>-2E-07</v>
      </c>
      <c r="F18" s="39">
        <v>2342.14048</v>
      </c>
      <c r="G18" s="39">
        <v>10409.4997</v>
      </c>
      <c r="H18" s="39">
        <v>2366.43915</v>
      </c>
      <c r="I18" s="56">
        <v>22.3</v>
      </c>
      <c r="J18" s="30">
        <v>17</v>
      </c>
      <c r="K18" s="30"/>
      <c r="L18" s="30"/>
      <c r="M18" s="30"/>
    </row>
    <row r="19" spans="1:10" ht="12.75">
      <c r="A19">
        <v>18</v>
      </c>
      <c r="C19" s="6">
        <v>0.18</v>
      </c>
      <c r="D19" s="6">
        <v>0</v>
      </c>
      <c r="E19" s="6">
        <v>0</v>
      </c>
      <c r="F19" s="6">
        <v>2341.9739</v>
      </c>
      <c r="G19" s="6">
        <v>10409.56786</v>
      </c>
      <c r="H19" s="6">
        <v>2366.44156</v>
      </c>
      <c r="I19" s="9">
        <v>22.48</v>
      </c>
      <c r="J19">
        <v>18</v>
      </c>
    </row>
    <row r="20" spans="1:13" ht="12.75">
      <c r="A20" s="30">
        <v>19</v>
      </c>
      <c r="B20" s="36" t="s">
        <v>12</v>
      </c>
      <c r="C20" s="39">
        <v>1.703</v>
      </c>
      <c r="D20" s="39">
        <v>2E-05</v>
      </c>
      <c r="E20" s="39">
        <v>-2E-07</v>
      </c>
      <c r="F20" s="39">
        <v>2340.39788</v>
      </c>
      <c r="G20" s="39">
        <v>10410.21272</v>
      </c>
      <c r="H20" s="39">
        <v>2366.46439</v>
      </c>
      <c r="I20" s="56">
        <v>24.19</v>
      </c>
      <c r="J20" s="30">
        <v>19</v>
      </c>
      <c r="K20" s="30"/>
      <c r="L20" s="30"/>
      <c r="M20" s="30"/>
    </row>
    <row r="21" spans="1:13" ht="12.75">
      <c r="A21" s="30">
        <v>20</v>
      </c>
      <c r="B21" s="36" t="s">
        <v>13</v>
      </c>
      <c r="C21" s="39">
        <v>1.703</v>
      </c>
      <c r="D21" s="39">
        <v>2E-05</v>
      </c>
      <c r="E21" s="39">
        <v>-2E-07</v>
      </c>
      <c r="F21" s="39">
        <v>2338.82184</v>
      </c>
      <c r="G21" s="39">
        <v>10410.85755</v>
      </c>
      <c r="H21" s="39">
        <v>2366.48722</v>
      </c>
      <c r="I21" s="56">
        <v>25.89</v>
      </c>
      <c r="J21" s="30">
        <v>20</v>
      </c>
      <c r="K21" s="30"/>
      <c r="L21" s="30"/>
      <c r="M21" s="30"/>
    </row>
    <row r="22" spans="1:10" ht="12.75">
      <c r="A22">
        <v>21</v>
      </c>
      <c r="C22" s="6">
        <v>0.18</v>
      </c>
      <c r="D22" s="6">
        <v>0</v>
      </c>
      <c r="E22" s="6">
        <v>0</v>
      </c>
      <c r="F22" s="6">
        <v>2338.65526</v>
      </c>
      <c r="G22" s="6">
        <v>10410.9257</v>
      </c>
      <c r="H22" s="6">
        <v>2366.48963</v>
      </c>
      <c r="I22" s="9">
        <v>26.07</v>
      </c>
      <c r="J22">
        <v>21</v>
      </c>
    </row>
    <row r="23" spans="1:13" ht="12.75">
      <c r="A23" s="30">
        <v>22</v>
      </c>
      <c r="B23" s="36" t="s">
        <v>14</v>
      </c>
      <c r="C23" s="39">
        <v>1.703</v>
      </c>
      <c r="D23" s="39">
        <v>2E-05</v>
      </c>
      <c r="E23" s="39">
        <v>-2E-07</v>
      </c>
      <c r="F23" s="39">
        <v>2337.07922</v>
      </c>
      <c r="G23" s="39">
        <v>10411.5705</v>
      </c>
      <c r="H23" s="39">
        <v>2366.51246</v>
      </c>
      <c r="I23" s="56">
        <v>27.77</v>
      </c>
      <c r="J23" s="30">
        <v>22</v>
      </c>
      <c r="K23" s="30"/>
      <c r="L23" s="30"/>
      <c r="M23" s="30"/>
    </row>
    <row r="24" spans="1:13" ht="12.75">
      <c r="A24" s="30">
        <v>23</v>
      </c>
      <c r="B24" s="36" t="s">
        <v>15</v>
      </c>
      <c r="C24" s="39">
        <v>1.703</v>
      </c>
      <c r="D24" s="39">
        <v>2E-05</v>
      </c>
      <c r="E24" s="39">
        <v>-2E-07</v>
      </c>
      <c r="F24" s="39">
        <v>2335.50316</v>
      </c>
      <c r="G24" s="39">
        <v>10412.21528</v>
      </c>
      <c r="H24" s="39">
        <v>2366.53529</v>
      </c>
      <c r="I24" s="56">
        <v>29.48</v>
      </c>
      <c r="J24" s="30">
        <v>23</v>
      </c>
      <c r="K24" s="30"/>
      <c r="L24" s="30"/>
      <c r="M24" s="30"/>
    </row>
    <row r="25" spans="1:10" ht="12.75">
      <c r="A25">
        <v>24</v>
      </c>
      <c r="C25" s="6">
        <v>0.18</v>
      </c>
      <c r="D25" s="6">
        <v>0</v>
      </c>
      <c r="E25" s="6">
        <v>0</v>
      </c>
      <c r="F25" s="6">
        <v>2335.33658</v>
      </c>
      <c r="G25" s="6">
        <v>10412.28342</v>
      </c>
      <c r="H25" s="6">
        <v>2366.5377</v>
      </c>
      <c r="I25" s="9">
        <v>29.66</v>
      </c>
      <c r="J25">
        <v>24</v>
      </c>
    </row>
    <row r="26" spans="1:13" ht="12.75">
      <c r="A26" s="30">
        <v>25</v>
      </c>
      <c r="B26" s="36" t="s">
        <v>16</v>
      </c>
      <c r="C26" s="39">
        <v>1.703</v>
      </c>
      <c r="D26" s="39">
        <v>0</v>
      </c>
      <c r="E26" s="39">
        <v>0</v>
      </c>
      <c r="F26" s="39">
        <v>2333.76051</v>
      </c>
      <c r="G26" s="39">
        <v>10412.92817</v>
      </c>
      <c r="H26" s="39">
        <v>2366.56053</v>
      </c>
      <c r="I26" s="56">
        <v>31.36</v>
      </c>
      <c r="J26" s="30">
        <v>25</v>
      </c>
      <c r="K26" s="30"/>
      <c r="L26" s="30"/>
      <c r="M26" s="30"/>
    </row>
    <row r="27" spans="1:10" ht="12.75">
      <c r="A27">
        <v>26</v>
      </c>
      <c r="C27" s="6">
        <v>3.34</v>
      </c>
      <c r="D27" s="6">
        <v>0</v>
      </c>
      <c r="E27" s="6">
        <v>0</v>
      </c>
      <c r="F27" s="6">
        <v>2330.66944</v>
      </c>
      <c r="G27" s="6">
        <v>10414.19263</v>
      </c>
      <c r="H27" s="6">
        <v>2366.60531</v>
      </c>
      <c r="I27" s="9">
        <v>34.7</v>
      </c>
      <c r="J27">
        <v>26</v>
      </c>
    </row>
    <row r="28" spans="1:13" ht="12.75">
      <c r="A28" s="27">
        <v>27</v>
      </c>
      <c r="B28" s="50" t="s">
        <v>17</v>
      </c>
      <c r="C28" s="42">
        <v>1.7</v>
      </c>
      <c r="D28" s="42">
        <v>4E-05</v>
      </c>
      <c r="E28" s="42">
        <v>-3E-07</v>
      </c>
      <c r="F28" s="42">
        <v>2329.09612</v>
      </c>
      <c r="G28" s="42">
        <v>10414.83619</v>
      </c>
      <c r="H28" s="42">
        <v>2366.62809</v>
      </c>
      <c r="I28" s="45">
        <v>36.4</v>
      </c>
      <c r="J28" s="27">
        <v>27</v>
      </c>
      <c r="K28" s="27"/>
      <c r="L28" s="27"/>
      <c r="M28" s="27"/>
    </row>
    <row r="29" spans="1:13" ht="12.75">
      <c r="A29" s="27">
        <v>28</v>
      </c>
      <c r="B29" s="50" t="s">
        <v>18</v>
      </c>
      <c r="C29" s="42">
        <v>1.7</v>
      </c>
      <c r="D29" s="42">
        <v>5E-05</v>
      </c>
      <c r="E29" s="42">
        <v>-3E-07</v>
      </c>
      <c r="F29" s="42">
        <v>2327.52278</v>
      </c>
      <c r="G29" s="42">
        <v>10415.47969</v>
      </c>
      <c r="H29" s="42">
        <v>2366.65088</v>
      </c>
      <c r="I29" s="45">
        <v>38.1</v>
      </c>
      <c r="J29" s="27">
        <v>28</v>
      </c>
      <c r="K29" s="27"/>
      <c r="L29" s="27"/>
      <c r="M29" s="27"/>
    </row>
    <row r="30" spans="1:10" ht="12.75">
      <c r="A30">
        <v>29</v>
      </c>
      <c r="C30" s="6">
        <v>2.667</v>
      </c>
      <c r="D30" s="6">
        <v>0</v>
      </c>
      <c r="E30" s="6">
        <v>0</v>
      </c>
      <c r="F30" s="6">
        <v>2325.05447</v>
      </c>
      <c r="G30" s="6">
        <v>10416.48915</v>
      </c>
      <c r="H30" s="6">
        <v>2366.68664</v>
      </c>
      <c r="I30" s="9">
        <v>40.77</v>
      </c>
      <c r="J30">
        <v>29</v>
      </c>
    </row>
    <row r="31" spans="1:13" ht="12.75">
      <c r="A31" s="30">
        <v>30</v>
      </c>
      <c r="B31" s="36" t="s">
        <v>19</v>
      </c>
      <c r="C31" s="39">
        <v>1.583</v>
      </c>
      <c r="D31" s="39">
        <v>0</v>
      </c>
      <c r="E31" s="39">
        <v>0</v>
      </c>
      <c r="F31" s="39">
        <v>2323.5894</v>
      </c>
      <c r="G31" s="39">
        <v>10417.08832</v>
      </c>
      <c r="H31" s="39">
        <v>2366.70786</v>
      </c>
      <c r="I31" s="56">
        <v>42.35</v>
      </c>
      <c r="J31" s="30">
        <v>30</v>
      </c>
      <c r="K31" s="30"/>
      <c r="L31" s="30"/>
      <c r="M31" s="30"/>
    </row>
    <row r="32" spans="1:10" ht="12.75">
      <c r="A32">
        <v>31</v>
      </c>
      <c r="C32" s="6">
        <v>0.5</v>
      </c>
      <c r="D32" s="6">
        <v>0</v>
      </c>
      <c r="E32" s="6">
        <v>0</v>
      </c>
      <c r="F32" s="6">
        <v>2323.12665</v>
      </c>
      <c r="G32" s="6">
        <v>10417.27758</v>
      </c>
      <c r="H32" s="6">
        <v>2366.71456</v>
      </c>
      <c r="I32" s="9">
        <v>42.85</v>
      </c>
      <c r="J32">
        <v>31</v>
      </c>
    </row>
    <row r="33" spans="1:13" ht="12.75">
      <c r="A33" s="30">
        <v>32</v>
      </c>
      <c r="B33" s="36" t="s">
        <v>20</v>
      </c>
      <c r="C33" s="39">
        <v>1.583</v>
      </c>
      <c r="D33" s="39">
        <v>0</v>
      </c>
      <c r="E33" s="39">
        <v>0</v>
      </c>
      <c r="F33" s="39">
        <v>2321.66157</v>
      </c>
      <c r="G33" s="39">
        <v>10417.87675</v>
      </c>
      <c r="H33" s="39">
        <v>2366.73578</v>
      </c>
      <c r="I33" s="56">
        <v>44.43</v>
      </c>
      <c r="J33" s="30">
        <v>32</v>
      </c>
      <c r="K33" s="30"/>
      <c r="L33" s="30"/>
      <c r="M33" s="30"/>
    </row>
    <row r="34" spans="1:10" ht="12.75">
      <c r="A34">
        <v>33</v>
      </c>
      <c r="B34" s="15">
        <v>12</v>
      </c>
      <c r="C34" s="6">
        <v>1.667</v>
      </c>
      <c r="D34" s="6">
        <v>0</v>
      </c>
      <c r="E34" s="6">
        <v>0</v>
      </c>
      <c r="F34" s="6">
        <v>2209.05841</v>
      </c>
      <c r="G34" s="6">
        <v>10463.9281</v>
      </c>
      <c r="H34" s="6">
        <v>2368.36677</v>
      </c>
      <c r="I34" s="9">
        <v>166.1</v>
      </c>
      <c r="J34">
        <v>33</v>
      </c>
    </row>
    <row r="35" spans="1:13" ht="12.75">
      <c r="A35" s="27">
        <v>34</v>
      </c>
      <c r="B35" s="50" t="s">
        <v>21</v>
      </c>
      <c r="C35" s="42">
        <v>5</v>
      </c>
      <c r="D35" s="42">
        <v>0</v>
      </c>
      <c r="E35" s="42">
        <v>0</v>
      </c>
      <c r="F35" s="42">
        <v>2204.4309</v>
      </c>
      <c r="G35" s="42">
        <v>10465.82061</v>
      </c>
      <c r="H35" s="42">
        <v>2368.43379</v>
      </c>
      <c r="I35" s="45">
        <v>171.1</v>
      </c>
      <c r="J35" s="27">
        <v>34</v>
      </c>
      <c r="K35" s="27"/>
      <c r="L35" s="27"/>
      <c r="M35" s="27"/>
    </row>
    <row r="36" spans="1:10" ht="12.75">
      <c r="A36">
        <v>35</v>
      </c>
      <c r="C36" s="6">
        <v>0.5</v>
      </c>
      <c r="D36" s="6">
        <v>0</v>
      </c>
      <c r="E36" s="6">
        <v>0</v>
      </c>
      <c r="F36" s="6">
        <v>2203.96815</v>
      </c>
      <c r="G36" s="6">
        <v>10466.00987</v>
      </c>
      <c r="H36" s="6">
        <v>2368.4405</v>
      </c>
      <c r="I36" s="9">
        <v>171.6</v>
      </c>
      <c r="J36">
        <v>35</v>
      </c>
    </row>
    <row r="37" spans="1:13" ht="12.75">
      <c r="A37" s="40">
        <v>36</v>
      </c>
      <c r="B37" s="51" t="s">
        <v>22</v>
      </c>
      <c r="C37" s="41">
        <v>4.46</v>
      </c>
      <c r="D37" s="41">
        <v>0.00013</v>
      </c>
      <c r="E37" s="41">
        <v>-1.5707963</v>
      </c>
      <c r="F37" s="41">
        <v>2199.84041</v>
      </c>
      <c r="G37" s="41">
        <v>10467.69799</v>
      </c>
      <c r="H37" s="41">
        <v>2368.50057</v>
      </c>
      <c r="I37" s="44">
        <v>176.06</v>
      </c>
      <c r="J37" s="40">
        <v>36</v>
      </c>
      <c r="K37" s="40"/>
      <c r="L37" s="40"/>
      <c r="M37" s="40"/>
    </row>
    <row r="38" spans="1:10" ht="12.75">
      <c r="A38">
        <v>37</v>
      </c>
      <c r="C38" s="6">
        <v>0.45</v>
      </c>
      <c r="D38" s="6">
        <v>0</v>
      </c>
      <c r="E38" s="6">
        <v>0</v>
      </c>
      <c r="F38" s="6">
        <v>2199.42393</v>
      </c>
      <c r="G38" s="6">
        <v>10467.86831</v>
      </c>
      <c r="H38" s="6">
        <v>2368.50666</v>
      </c>
      <c r="I38" s="9">
        <v>176.51</v>
      </c>
      <c r="J38">
        <v>37</v>
      </c>
    </row>
    <row r="39" spans="1:13" ht="12.75">
      <c r="A39" s="40">
        <v>38</v>
      </c>
      <c r="B39" s="51" t="s">
        <v>23</v>
      </c>
      <c r="C39" s="41">
        <v>4.46</v>
      </c>
      <c r="D39" s="41">
        <v>0.00013</v>
      </c>
      <c r="E39" s="41">
        <v>-1.5707963</v>
      </c>
      <c r="F39" s="41">
        <v>2195.2962</v>
      </c>
      <c r="G39" s="41">
        <v>10469.55643</v>
      </c>
      <c r="H39" s="41">
        <v>2368.5673</v>
      </c>
      <c r="I39" s="44">
        <v>180.97</v>
      </c>
      <c r="J39" s="40">
        <v>38</v>
      </c>
      <c r="K39" s="40"/>
      <c r="L39" s="40"/>
      <c r="M39" s="40"/>
    </row>
    <row r="40" spans="1:10" ht="12.75">
      <c r="A40">
        <v>39</v>
      </c>
      <c r="C40" s="6">
        <v>0.45</v>
      </c>
      <c r="D40" s="6">
        <v>0</v>
      </c>
      <c r="E40" s="6">
        <v>0</v>
      </c>
      <c r="F40" s="6">
        <v>2194.87973</v>
      </c>
      <c r="G40" s="6">
        <v>10469.72676</v>
      </c>
      <c r="H40" s="6">
        <v>2368.57345</v>
      </c>
      <c r="I40" s="9">
        <v>181.42</v>
      </c>
      <c r="J40">
        <v>39</v>
      </c>
    </row>
    <row r="41" spans="1:13" ht="12.75">
      <c r="A41" s="40">
        <v>40</v>
      </c>
      <c r="B41" s="51" t="s">
        <v>24</v>
      </c>
      <c r="C41" s="41">
        <v>4.46</v>
      </c>
      <c r="D41" s="41">
        <v>0.00013</v>
      </c>
      <c r="E41" s="41">
        <v>-1.5707963</v>
      </c>
      <c r="F41" s="41">
        <v>2190.752</v>
      </c>
      <c r="G41" s="41">
        <v>10471.41488</v>
      </c>
      <c r="H41" s="41">
        <v>2368.63467</v>
      </c>
      <c r="I41" s="44">
        <v>185.88</v>
      </c>
      <c r="J41" s="40">
        <v>40</v>
      </c>
      <c r="K41" s="40"/>
      <c r="L41" s="40"/>
      <c r="M41" s="40"/>
    </row>
    <row r="42" spans="1:10" ht="12.75">
      <c r="A42">
        <v>41</v>
      </c>
      <c r="C42" s="6">
        <v>0.45</v>
      </c>
      <c r="D42" s="6">
        <v>0</v>
      </c>
      <c r="E42" s="6">
        <v>0</v>
      </c>
      <c r="F42" s="6">
        <v>2190.33553</v>
      </c>
      <c r="G42" s="6">
        <v>10471.5852</v>
      </c>
      <c r="H42" s="6">
        <v>2368.64087</v>
      </c>
      <c r="I42" s="9">
        <v>186.33</v>
      </c>
      <c r="J42">
        <v>41</v>
      </c>
    </row>
    <row r="43" spans="1:13" ht="12.75">
      <c r="A43" s="40">
        <v>42</v>
      </c>
      <c r="B43" s="51" t="s">
        <v>25</v>
      </c>
      <c r="C43" s="41">
        <v>4.46</v>
      </c>
      <c r="D43" s="41">
        <v>0.00013</v>
      </c>
      <c r="E43" s="41">
        <v>-1.5707963</v>
      </c>
      <c r="F43" s="41">
        <v>2186.20781</v>
      </c>
      <c r="G43" s="41">
        <v>10473.27332</v>
      </c>
      <c r="H43" s="41">
        <v>2368.70266</v>
      </c>
      <c r="I43" s="44">
        <v>190.79</v>
      </c>
      <c r="J43" s="40">
        <v>42</v>
      </c>
      <c r="K43" s="40"/>
      <c r="L43" s="40"/>
      <c r="M43" s="40"/>
    </row>
    <row r="44" spans="1:10" ht="12.75">
      <c r="A44">
        <v>43</v>
      </c>
      <c r="C44" s="6">
        <v>0.45</v>
      </c>
      <c r="D44" s="6">
        <v>0</v>
      </c>
      <c r="E44" s="6">
        <v>0</v>
      </c>
      <c r="F44" s="6">
        <v>2185.79134</v>
      </c>
      <c r="G44" s="6">
        <v>10473.44364</v>
      </c>
      <c r="H44" s="6">
        <v>2368.70892</v>
      </c>
      <c r="I44" s="9">
        <v>191.24</v>
      </c>
      <c r="J44">
        <v>43</v>
      </c>
    </row>
    <row r="45" spans="1:13" ht="12.75">
      <c r="A45" s="40">
        <v>44</v>
      </c>
      <c r="B45" s="51" t="s">
        <v>26</v>
      </c>
      <c r="C45" s="41">
        <v>4.46</v>
      </c>
      <c r="D45" s="41">
        <v>0.00013</v>
      </c>
      <c r="E45" s="41">
        <v>-1.5707963</v>
      </c>
      <c r="F45" s="41">
        <v>2181.66363</v>
      </c>
      <c r="G45" s="41">
        <v>10475.13175</v>
      </c>
      <c r="H45" s="41">
        <v>2368.77128</v>
      </c>
      <c r="I45" s="44">
        <v>195.7</v>
      </c>
      <c r="J45" s="40">
        <v>44</v>
      </c>
      <c r="K45" s="40"/>
      <c r="L45" s="40"/>
      <c r="M45" s="40"/>
    </row>
    <row r="46" spans="1:10" ht="12.75">
      <c r="A46">
        <v>45</v>
      </c>
      <c r="C46" s="6">
        <v>0.45</v>
      </c>
      <c r="D46" s="6">
        <v>0</v>
      </c>
      <c r="E46" s="6">
        <v>0</v>
      </c>
      <c r="F46" s="6">
        <v>2181.24715</v>
      </c>
      <c r="G46" s="6">
        <v>10475.30208</v>
      </c>
      <c r="H46" s="6">
        <v>2368.7776</v>
      </c>
      <c r="I46" s="9">
        <v>196.15</v>
      </c>
      <c r="J46">
        <v>45</v>
      </c>
    </row>
    <row r="47" spans="1:13" ht="12.75">
      <c r="A47" s="40">
        <v>46</v>
      </c>
      <c r="B47" s="51" t="s">
        <v>27</v>
      </c>
      <c r="C47" s="41">
        <v>4.46</v>
      </c>
      <c r="D47" s="41">
        <v>0.00016</v>
      </c>
      <c r="E47" s="41">
        <v>-1.5707963</v>
      </c>
      <c r="F47" s="41">
        <v>2177.11945</v>
      </c>
      <c r="G47" s="41">
        <v>10476.99019</v>
      </c>
      <c r="H47" s="41">
        <v>2368.8406</v>
      </c>
      <c r="I47" s="44">
        <v>200.61</v>
      </c>
      <c r="J47" s="40">
        <v>46</v>
      </c>
      <c r="K47" s="40"/>
      <c r="L47" s="40"/>
      <c r="M47" s="40"/>
    </row>
    <row r="48" spans="1:10" ht="12.75">
      <c r="A48">
        <v>47</v>
      </c>
      <c r="C48" s="6">
        <v>0.45</v>
      </c>
      <c r="D48" s="6">
        <v>0</v>
      </c>
      <c r="E48" s="6">
        <v>0</v>
      </c>
      <c r="F48" s="6">
        <v>2176.70298</v>
      </c>
      <c r="G48" s="6">
        <v>10477.16051</v>
      </c>
      <c r="H48" s="6">
        <v>2368.84699</v>
      </c>
      <c r="I48" s="9">
        <v>201.06</v>
      </c>
      <c r="J48">
        <v>47</v>
      </c>
    </row>
    <row r="49" spans="1:13" ht="12.75">
      <c r="A49" s="40">
        <v>48</v>
      </c>
      <c r="B49" s="51" t="s">
        <v>28</v>
      </c>
      <c r="C49" s="41">
        <v>4.46</v>
      </c>
      <c r="D49" s="41">
        <v>0.00016</v>
      </c>
      <c r="E49" s="41">
        <v>-1.5707963</v>
      </c>
      <c r="F49" s="41">
        <v>2172.57529</v>
      </c>
      <c r="G49" s="41">
        <v>10478.84861</v>
      </c>
      <c r="H49" s="41">
        <v>2368.9107</v>
      </c>
      <c r="I49" s="44">
        <v>205.52</v>
      </c>
      <c r="J49" s="40">
        <v>48</v>
      </c>
      <c r="K49" s="40"/>
      <c r="L49" s="40"/>
      <c r="M49" s="40"/>
    </row>
    <row r="50" spans="1:10" ht="12.75">
      <c r="A50">
        <v>49</v>
      </c>
      <c r="C50" s="6">
        <v>0.45</v>
      </c>
      <c r="D50" s="6">
        <v>0</v>
      </c>
      <c r="E50" s="6">
        <v>0</v>
      </c>
      <c r="F50" s="6">
        <v>2172.15882</v>
      </c>
      <c r="G50" s="6">
        <v>10479.01894</v>
      </c>
      <c r="H50" s="6">
        <v>2368.91716</v>
      </c>
      <c r="I50" s="9">
        <v>205.97</v>
      </c>
      <c r="J50">
        <v>49</v>
      </c>
    </row>
    <row r="51" spans="1:13" ht="12.75">
      <c r="A51" s="40">
        <v>50</v>
      </c>
      <c r="B51" s="51" t="s">
        <v>29</v>
      </c>
      <c r="C51" s="41">
        <v>4.46</v>
      </c>
      <c r="D51" s="41">
        <v>0.00016</v>
      </c>
      <c r="E51" s="41">
        <v>-1.5707963</v>
      </c>
      <c r="F51" s="41">
        <v>2168.03113</v>
      </c>
      <c r="G51" s="41">
        <v>10480.70704</v>
      </c>
      <c r="H51" s="41">
        <v>2368.98159</v>
      </c>
      <c r="I51" s="44">
        <v>210.43</v>
      </c>
      <c r="J51" s="40">
        <v>50</v>
      </c>
      <c r="K51" s="40"/>
      <c r="L51" s="40"/>
      <c r="M51" s="40"/>
    </row>
    <row r="52" spans="1:10" ht="12.75">
      <c r="A52">
        <v>51</v>
      </c>
      <c r="C52" s="6">
        <v>0.45</v>
      </c>
      <c r="D52" s="6">
        <v>0</v>
      </c>
      <c r="E52" s="6">
        <v>0</v>
      </c>
      <c r="F52" s="6">
        <v>2167.61466</v>
      </c>
      <c r="G52" s="6">
        <v>10480.87736</v>
      </c>
      <c r="H52" s="6">
        <v>2368.98813</v>
      </c>
      <c r="I52" s="9">
        <v>210.88</v>
      </c>
      <c r="J52">
        <v>51</v>
      </c>
    </row>
    <row r="53" spans="1:13" ht="12.75">
      <c r="A53" s="40">
        <v>52</v>
      </c>
      <c r="B53" s="51" t="s">
        <v>30</v>
      </c>
      <c r="C53" s="41">
        <v>4.46</v>
      </c>
      <c r="D53" s="41">
        <v>0.00016</v>
      </c>
      <c r="E53" s="41">
        <v>-1.5707963</v>
      </c>
      <c r="F53" s="41">
        <v>2163.48699</v>
      </c>
      <c r="G53" s="41">
        <v>10482.56546</v>
      </c>
      <c r="H53" s="41">
        <v>2369.05327</v>
      </c>
      <c r="I53" s="44">
        <v>215.34</v>
      </c>
      <c r="J53" s="40">
        <v>52</v>
      </c>
      <c r="K53" s="40"/>
      <c r="L53" s="40"/>
      <c r="M53" s="40"/>
    </row>
    <row r="54" spans="1:10" ht="12.75">
      <c r="A54">
        <v>53</v>
      </c>
      <c r="C54" s="6">
        <v>0.45</v>
      </c>
      <c r="D54" s="6">
        <v>0</v>
      </c>
      <c r="E54" s="6">
        <v>0</v>
      </c>
      <c r="F54" s="6">
        <v>2163.07052</v>
      </c>
      <c r="G54" s="6">
        <v>10482.73578</v>
      </c>
      <c r="H54" s="6">
        <v>2369.05987</v>
      </c>
      <c r="I54" s="9">
        <v>215.79</v>
      </c>
      <c r="J54">
        <v>53</v>
      </c>
    </row>
    <row r="55" spans="1:13" ht="12.75">
      <c r="A55" s="40">
        <v>54</v>
      </c>
      <c r="B55" s="51" t="s">
        <v>31</v>
      </c>
      <c r="C55" s="41">
        <v>4.46</v>
      </c>
      <c r="D55" s="41">
        <v>0.00016</v>
      </c>
      <c r="E55" s="41">
        <v>-1.5707963</v>
      </c>
      <c r="F55" s="41">
        <v>2158.94286</v>
      </c>
      <c r="G55" s="41">
        <v>10484.42387</v>
      </c>
      <c r="H55" s="41">
        <v>2369.12573</v>
      </c>
      <c r="I55" s="44">
        <v>220.25</v>
      </c>
      <c r="J55" s="40">
        <v>54</v>
      </c>
      <c r="K55" s="40"/>
      <c r="L55" s="40"/>
      <c r="M55" s="40"/>
    </row>
    <row r="56" spans="1:10" ht="12.75">
      <c r="A56">
        <v>55</v>
      </c>
      <c r="C56" s="6">
        <v>0.45</v>
      </c>
      <c r="D56" s="6">
        <v>0</v>
      </c>
      <c r="E56" s="6">
        <v>0</v>
      </c>
      <c r="F56" s="6">
        <v>2158.52639</v>
      </c>
      <c r="G56" s="6">
        <v>10484.5942</v>
      </c>
      <c r="H56" s="6">
        <v>2369.13241</v>
      </c>
      <c r="I56" s="9">
        <v>220.7</v>
      </c>
      <c r="J56">
        <v>55</v>
      </c>
    </row>
    <row r="57" spans="1:13" ht="12.75">
      <c r="A57" s="40">
        <v>56</v>
      </c>
      <c r="B57" s="51" t="s">
        <v>32</v>
      </c>
      <c r="C57" s="41">
        <v>4.46</v>
      </c>
      <c r="D57" s="41">
        <v>0.00019</v>
      </c>
      <c r="E57" s="41">
        <v>-1.5707963</v>
      </c>
      <c r="F57" s="41">
        <v>2154.39874</v>
      </c>
      <c r="G57" s="41">
        <v>10486.28228</v>
      </c>
      <c r="H57" s="41">
        <v>2369.19904</v>
      </c>
      <c r="I57" s="44">
        <v>225.16</v>
      </c>
      <c r="J57" s="40">
        <v>56</v>
      </c>
      <c r="K57" s="40"/>
      <c r="L57" s="40"/>
      <c r="M57" s="40"/>
    </row>
    <row r="58" spans="1:10" ht="12.75">
      <c r="A58">
        <v>57</v>
      </c>
      <c r="C58" s="6">
        <v>0.45</v>
      </c>
      <c r="D58" s="6">
        <v>0</v>
      </c>
      <c r="E58" s="6">
        <v>0</v>
      </c>
      <c r="F58" s="6">
        <v>2153.98227</v>
      </c>
      <c r="G58" s="6">
        <v>10486.45261</v>
      </c>
      <c r="H58" s="6">
        <v>2369.20581</v>
      </c>
      <c r="I58" s="9">
        <v>225.61</v>
      </c>
      <c r="J58">
        <v>57</v>
      </c>
    </row>
    <row r="59" spans="1:13" ht="12.75">
      <c r="A59" s="40">
        <v>58</v>
      </c>
      <c r="B59" s="51" t="s">
        <v>33</v>
      </c>
      <c r="C59" s="41">
        <v>4.46</v>
      </c>
      <c r="D59" s="41">
        <v>0.00019</v>
      </c>
      <c r="E59" s="41">
        <v>-1.5707963</v>
      </c>
      <c r="F59" s="41">
        <v>2149.85463</v>
      </c>
      <c r="G59" s="41">
        <v>10488.14069</v>
      </c>
      <c r="H59" s="41">
        <v>2369.27331</v>
      </c>
      <c r="I59" s="44">
        <v>230.07</v>
      </c>
      <c r="J59" s="40">
        <v>58</v>
      </c>
      <c r="K59" s="40"/>
      <c r="L59" s="40"/>
      <c r="M59" s="40"/>
    </row>
    <row r="60" spans="1:10" ht="12.75">
      <c r="A60">
        <v>59</v>
      </c>
      <c r="C60" s="6">
        <v>0.45</v>
      </c>
      <c r="D60" s="6">
        <v>0</v>
      </c>
      <c r="E60" s="6">
        <v>0</v>
      </c>
      <c r="F60" s="6">
        <v>2149.43816</v>
      </c>
      <c r="G60" s="6">
        <v>10488.31101</v>
      </c>
      <c r="H60" s="6">
        <v>2369.28016</v>
      </c>
      <c r="I60" s="9">
        <v>230.52</v>
      </c>
      <c r="J60">
        <v>59</v>
      </c>
    </row>
    <row r="61" spans="1:13" ht="12.75">
      <c r="A61" s="40">
        <v>60</v>
      </c>
      <c r="B61" s="51" t="s">
        <v>34</v>
      </c>
      <c r="C61" s="41">
        <v>4.46</v>
      </c>
      <c r="D61" s="41">
        <v>0.00019</v>
      </c>
      <c r="E61" s="41">
        <v>-1.5707963</v>
      </c>
      <c r="F61" s="41">
        <v>2145.31053</v>
      </c>
      <c r="G61" s="41">
        <v>10489.99909</v>
      </c>
      <c r="H61" s="41">
        <v>2369.34851</v>
      </c>
      <c r="I61" s="44">
        <v>234.98</v>
      </c>
      <c r="J61" s="40">
        <v>60</v>
      </c>
      <c r="K61" s="40"/>
      <c r="L61" s="40"/>
      <c r="M61" s="40"/>
    </row>
    <row r="62" spans="1:10" ht="12.75">
      <c r="A62">
        <v>61</v>
      </c>
      <c r="C62" s="6">
        <v>0.45</v>
      </c>
      <c r="D62" s="6">
        <v>0</v>
      </c>
      <c r="E62" s="6">
        <v>0</v>
      </c>
      <c r="F62" s="6">
        <v>2144.89407</v>
      </c>
      <c r="G62" s="6">
        <v>10490.16941</v>
      </c>
      <c r="H62" s="6">
        <v>2369.35545</v>
      </c>
      <c r="I62" s="9">
        <v>235.43</v>
      </c>
      <c r="J62">
        <v>61</v>
      </c>
    </row>
    <row r="63" spans="1:13" ht="12.75">
      <c r="A63" s="40">
        <v>62</v>
      </c>
      <c r="B63" s="51" t="s">
        <v>35</v>
      </c>
      <c r="C63" s="41">
        <v>4.46</v>
      </c>
      <c r="D63" s="41">
        <v>0.00019</v>
      </c>
      <c r="E63" s="41">
        <v>-1.5707963</v>
      </c>
      <c r="F63" s="41">
        <v>2140.76645</v>
      </c>
      <c r="G63" s="41">
        <v>10491.85748</v>
      </c>
      <c r="H63" s="41">
        <v>2369.42465</v>
      </c>
      <c r="I63" s="44">
        <v>239.89</v>
      </c>
      <c r="J63" s="40">
        <v>62</v>
      </c>
      <c r="K63" s="40"/>
      <c r="L63" s="40"/>
      <c r="M63" s="40"/>
    </row>
    <row r="64" spans="1:10" ht="12.75">
      <c r="A64">
        <v>63</v>
      </c>
      <c r="C64" s="6">
        <v>0.45</v>
      </c>
      <c r="D64" s="6">
        <v>0</v>
      </c>
      <c r="E64" s="6">
        <v>0</v>
      </c>
      <c r="F64" s="6">
        <v>2140.34999</v>
      </c>
      <c r="G64" s="6">
        <v>10492.0278</v>
      </c>
      <c r="H64" s="6">
        <v>2369.43168</v>
      </c>
      <c r="I64" s="9">
        <v>240.34</v>
      </c>
      <c r="J64">
        <v>63</v>
      </c>
    </row>
    <row r="65" spans="1:13" ht="12.75">
      <c r="A65" s="40">
        <v>64</v>
      </c>
      <c r="B65" s="51" t="s">
        <v>36</v>
      </c>
      <c r="C65" s="41">
        <v>4.46</v>
      </c>
      <c r="D65" s="41">
        <v>0.00019</v>
      </c>
      <c r="E65" s="41">
        <v>-1.5707963</v>
      </c>
      <c r="F65" s="41">
        <v>2136.22239</v>
      </c>
      <c r="G65" s="41">
        <v>10493.71587</v>
      </c>
      <c r="H65" s="41">
        <v>2369.50174</v>
      </c>
      <c r="I65" s="44">
        <v>244.8</v>
      </c>
      <c r="J65" s="40">
        <v>64</v>
      </c>
      <c r="K65" s="40"/>
      <c r="L65" s="40"/>
      <c r="M65" s="40"/>
    </row>
    <row r="66" spans="1:10" ht="12.75">
      <c r="A66">
        <v>65</v>
      </c>
      <c r="B66" s="15">
        <v>7</v>
      </c>
      <c r="C66" s="6">
        <v>3.4</v>
      </c>
      <c r="D66" s="6">
        <v>0</v>
      </c>
      <c r="E66" s="6">
        <v>0</v>
      </c>
      <c r="F66" s="6">
        <v>2068.29285</v>
      </c>
      <c r="G66" s="6">
        <v>10521.49704</v>
      </c>
      <c r="H66" s="6">
        <v>2370.66184</v>
      </c>
      <c r="I66" s="9">
        <v>318.2</v>
      </c>
      <c r="J66">
        <v>65</v>
      </c>
    </row>
    <row r="67" spans="1:13" ht="12.75">
      <c r="A67" s="30">
        <v>66</v>
      </c>
      <c r="B67" s="36" t="s">
        <v>37</v>
      </c>
      <c r="C67" s="39">
        <v>2.57</v>
      </c>
      <c r="D67" s="39">
        <v>0</v>
      </c>
      <c r="E67" s="39">
        <v>0</v>
      </c>
      <c r="F67" s="39">
        <v>2065.91439</v>
      </c>
      <c r="G67" s="39">
        <v>10522.46975</v>
      </c>
      <c r="H67" s="39">
        <v>2370.70245</v>
      </c>
      <c r="I67" s="56">
        <v>320.77</v>
      </c>
      <c r="J67" s="30">
        <v>66</v>
      </c>
      <c r="K67" s="30"/>
      <c r="L67" s="30"/>
      <c r="M67" s="30"/>
    </row>
    <row r="68" spans="1:10" ht="12.75">
      <c r="A68">
        <v>67</v>
      </c>
      <c r="C68" s="6">
        <v>0.185</v>
      </c>
      <c r="D68" s="6">
        <v>0</v>
      </c>
      <c r="E68" s="6">
        <v>0</v>
      </c>
      <c r="F68" s="6">
        <v>2065.74318</v>
      </c>
      <c r="G68" s="6">
        <v>10522.53978</v>
      </c>
      <c r="H68" s="6">
        <v>2370.70538</v>
      </c>
      <c r="I68" s="9">
        <v>320.95</v>
      </c>
      <c r="J68">
        <v>67</v>
      </c>
    </row>
    <row r="69" spans="1:13" ht="12.75">
      <c r="A69" s="30">
        <v>68</v>
      </c>
      <c r="B69" s="36" t="s">
        <v>38</v>
      </c>
      <c r="C69" s="39">
        <v>2.57</v>
      </c>
      <c r="D69" s="39">
        <v>0</v>
      </c>
      <c r="E69" s="39">
        <v>0</v>
      </c>
      <c r="F69" s="39">
        <v>2063.36472</v>
      </c>
      <c r="G69" s="39">
        <v>10523.51249</v>
      </c>
      <c r="H69" s="39">
        <v>2370.746</v>
      </c>
      <c r="I69" s="56">
        <v>323.52</v>
      </c>
      <c r="J69" s="30">
        <v>68</v>
      </c>
      <c r="K69" s="30"/>
      <c r="L69" s="30"/>
      <c r="M69" s="30"/>
    </row>
    <row r="70" spans="1:10" ht="12.75">
      <c r="A70">
        <v>69</v>
      </c>
      <c r="C70" s="6">
        <v>0.185</v>
      </c>
      <c r="D70" s="6">
        <v>0</v>
      </c>
      <c r="E70" s="6">
        <v>0</v>
      </c>
      <c r="F70" s="6">
        <v>2063.19351</v>
      </c>
      <c r="G70" s="6">
        <v>10523.58251</v>
      </c>
      <c r="H70" s="6">
        <v>2370.74892</v>
      </c>
      <c r="I70" s="9">
        <v>323.71</v>
      </c>
      <c r="J70">
        <v>69</v>
      </c>
    </row>
    <row r="71" spans="1:13" ht="12.75">
      <c r="A71" s="30">
        <v>70</v>
      </c>
      <c r="B71" s="36" t="s">
        <v>39</v>
      </c>
      <c r="C71" s="39">
        <v>2.57</v>
      </c>
      <c r="D71" s="39">
        <v>0</v>
      </c>
      <c r="E71" s="39">
        <v>0</v>
      </c>
      <c r="F71" s="39">
        <v>2060.81505</v>
      </c>
      <c r="G71" s="39">
        <v>10524.55523</v>
      </c>
      <c r="H71" s="39">
        <v>2370.78954</v>
      </c>
      <c r="I71" s="56">
        <v>326.28</v>
      </c>
      <c r="J71" s="30">
        <v>70</v>
      </c>
      <c r="K71" s="30"/>
      <c r="L71" s="30"/>
      <c r="M71" s="30"/>
    </row>
    <row r="72" spans="1:10" ht="12.75">
      <c r="A72">
        <v>71</v>
      </c>
      <c r="C72" s="6">
        <v>0.185</v>
      </c>
      <c r="D72" s="6">
        <v>0</v>
      </c>
      <c r="E72" s="6">
        <v>0</v>
      </c>
      <c r="F72" s="6">
        <v>2060.64384</v>
      </c>
      <c r="G72" s="6">
        <v>10524.62525</v>
      </c>
      <c r="H72" s="6">
        <v>2370.79246</v>
      </c>
      <c r="I72" s="9">
        <v>326.46</v>
      </c>
      <c r="J72">
        <v>71</v>
      </c>
    </row>
    <row r="73" spans="1:13" ht="12.75">
      <c r="A73" s="30">
        <v>72</v>
      </c>
      <c r="B73" s="36" t="s">
        <v>40</v>
      </c>
      <c r="C73" s="39">
        <v>2.57</v>
      </c>
      <c r="D73" s="39">
        <v>0</v>
      </c>
      <c r="E73" s="39">
        <v>0</v>
      </c>
      <c r="F73" s="39">
        <v>2058.26538</v>
      </c>
      <c r="G73" s="39">
        <v>10525.59797</v>
      </c>
      <c r="H73" s="39">
        <v>2370.83308</v>
      </c>
      <c r="I73" s="56">
        <v>329.04</v>
      </c>
      <c r="J73" s="30">
        <v>72</v>
      </c>
      <c r="K73" s="30"/>
      <c r="L73" s="30"/>
      <c r="M73" s="30"/>
    </row>
    <row r="74" spans="1:10" ht="12.75">
      <c r="A74">
        <v>73</v>
      </c>
      <c r="C74" s="6">
        <v>0.185</v>
      </c>
      <c r="D74" s="6">
        <v>0</v>
      </c>
      <c r="E74" s="6">
        <v>0</v>
      </c>
      <c r="F74" s="6">
        <v>2058.09417</v>
      </c>
      <c r="G74" s="6">
        <v>10525.66799</v>
      </c>
      <c r="H74" s="6">
        <v>2370.83601</v>
      </c>
      <c r="I74" s="9">
        <v>329.22</v>
      </c>
      <c r="J74">
        <v>73</v>
      </c>
    </row>
    <row r="75" spans="1:13" ht="12.75">
      <c r="A75" s="30">
        <v>74</v>
      </c>
      <c r="B75" s="36" t="s">
        <v>41</v>
      </c>
      <c r="C75" s="39">
        <v>1.68</v>
      </c>
      <c r="D75" s="39">
        <v>0</v>
      </c>
      <c r="E75" s="39">
        <v>0</v>
      </c>
      <c r="F75" s="39">
        <v>2056.53938</v>
      </c>
      <c r="G75" s="39">
        <v>10526.30386</v>
      </c>
      <c r="H75" s="39">
        <v>2370.86256</v>
      </c>
      <c r="I75" s="56">
        <v>330.9</v>
      </c>
      <c r="J75" s="30">
        <v>74</v>
      </c>
      <c r="K75" s="30"/>
      <c r="L75" s="30"/>
      <c r="M75" s="30"/>
    </row>
    <row r="76" spans="1:10" ht="12.75">
      <c r="A76">
        <v>75</v>
      </c>
      <c r="C76" s="6">
        <v>0.18</v>
      </c>
      <c r="D76" s="6">
        <v>0</v>
      </c>
      <c r="E76" s="6">
        <v>0</v>
      </c>
      <c r="F76" s="6">
        <v>2056.37279</v>
      </c>
      <c r="G76" s="6">
        <v>10526.37199</v>
      </c>
      <c r="H76" s="6">
        <v>2370.86541</v>
      </c>
      <c r="I76" s="9">
        <v>331.08</v>
      </c>
      <c r="J76">
        <v>75</v>
      </c>
    </row>
    <row r="77" spans="1:13" ht="12.75">
      <c r="A77" s="30">
        <v>76</v>
      </c>
      <c r="B77" s="36" t="s">
        <v>42</v>
      </c>
      <c r="C77" s="39">
        <v>1.68</v>
      </c>
      <c r="D77" s="39">
        <v>0</v>
      </c>
      <c r="E77" s="39">
        <v>0</v>
      </c>
      <c r="F77" s="39">
        <v>2054.818</v>
      </c>
      <c r="G77" s="39">
        <v>10527.00785</v>
      </c>
      <c r="H77" s="39">
        <v>2370.89196</v>
      </c>
      <c r="I77" s="56">
        <v>332.76</v>
      </c>
      <c r="J77" s="30">
        <v>76</v>
      </c>
      <c r="K77" s="30"/>
      <c r="L77" s="30"/>
      <c r="M77" s="30"/>
    </row>
    <row r="78" spans="1:10" ht="12.75">
      <c r="A78">
        <v>77</v>
      </c>
      <c r="C78" s="6">
        <v>0.18</v>
      </c>
      <c r="D78" s="6">
        <v>0</v>
      </c>
      <c r="E78" s="6">
        <v>0</v>
      </c>
      <c r="F78" s="6">
        <v>2054.65142</v>
      </c>
      <c r="G78" s="6">
        <v>10527.07598</v>
      </c>
      <c r="H78" s="6">
        <v>2370.8948</v>
      </c>
      <c r="I78" s="9">
        <v>332.94</v>
      </c>
      <c r="J78">
        <v>77</v>
      </c>
    </row>
    <row r="79" spans="1:13" ht="12.75">
      <c r="A79" s="30">
        <v>78</v>
      </c>
      <c r="B79" s="36" t="s">
        <v>43</v>
      </c>
      <c r="C79" s="39">
        <v>1.68</v>
      </c>
      <c r="D79" s="39">
        <v>0</v>
      </c>
      <c r="E79" s="39">
        <v>0</v>
      </c>
      <c r="F79" s="39">
        <v>2053.09663</v>
      </c>
      <c r="G79" s="39">
        <v>10527.71184</v>
      </c>
      <c r="H79" s="39">
        <v>2370.92136</v>
      </c>
      <c r="I79" s="56">
        <v>334.62</v>
      </c>
      <c r="J79" s="30">
        <v>78</v>
      </c>
      <c r="K79" s="30"/>
      <c r="L79" s="30"/>
      <c r="M79" s="30"/>
    </row>
    <row r="80" spans="1:10" ht="12.75">
      <c r="A80">
        <v>79</v>
      </c>
      <c r="C80" s="6">
        <v>0.18</v>
      </c>
      <c r="D80" s="6">
        <v>0</v>
      </c>
      <c r="E80" s="6">
        <v>0</v>
      </c>
      <c r="F80" s="6">
        <v>2052.93004</v>
      </c>
      <c r="G80" s="6">
        <v>10527.77997</v>
      </c>
      <c r="H80" s="6">
        <v>2370.9242</v>
      </c>
      <c r="I80" s="9">
        <v>334.8</v>
      </c>
      <c r="J80">
        <v>79</v>
      </c>
    </row>
    <row r="81" spans="1:13" ht="12.75">
      <c r="A81" s="30">
        <v>80</v>
      </c>
      <c r="B81" s="36" t="s">
        <v>44</v>
      </c>
      <c r="C81" s="39">
        <v>1.68</v>
      </c>
      <c r="D81" s="39">
        <v>0</v>
      </c>
      <c r="E81" s="39">
        <v>0</v>
      </c>
      <c r="F81" s="39">
        <v>2051.37525</v>
      </c>
      <c r="G81" s="39">
        <v>10528.41583</v>
      </c>
      <c r="H81" s="39">
        <v>2370.95075</v>
      </c>
      <c r="I81" s="56">
        <v>336.48</v>
      </c>
      <c r="J81" s="30">
        <v>80</v>
      </c>
      <c r="K81" s="30"/>
      <c r="L81" s="30"/>
      <c r="M81" s="30"/>
    </row>
    <row r="82" spans="1:10" ht="12.75">
      <c r="A82">
        <v>81</v>
      </c>
      <c r="C82" s="6">
        <v>0.18</v>
      </c>
      <c r="D82" s="6">
        <v>0</v>
      </c>
      <c r="E82" s="6">
        <v>0</v>
      </c>
      <c r="F82" s="6">
        <v>2051.20867</v>
      </c>
      <c r="G82" s="6">
        <v>10528.48396</v>
      </c>
      <c r="H82" s="6">
        <v>2370.9536</v>
      </c>
      <c r="I82" s="9">
        <v>336.66</v>
      </c>
      <c r="J82">
        <v>81</v>
      </c>
    </row>
    <row r="83" spans="1:13" ht="12.75">
      <c r="A83" s="30">
        <v>82</v>
      </c>
      <c r="B83" s="36" t="s">
        <v>45</v>
      </c>
      <c r="C83" s="39">
        <v>1.68</v>
      </c>
      <c r="D83" s="39">
        <v>0</v>
      </c>
      <c r="E83" s="39">
        <v>0</v>
      </c>
      <c r="F83" s="39">
        <v>2049.65388</v>
      </c>
      <c r="G83" s="39">
        <v>10529.11982</v>
      </c>
      <c r="H83" s="39">
        <v>2370.98015</v>
      </c>
      <c r="I83" s="56">
        <v>338.34</v>
      </c>
      <c r="J83" s="30">
        <v>82</v>
      </c>
      <c r="K83" s="30"/>
      <c r="L83" s="30"/>
      <c r="M83" s="30"/>
    </row>
    <row r="84" spans="1:10" ht="12.75">
      <c r="A84">
        <v>83</v>
      </c>
      <c r="C84" s="6">
        <v>0.18</v>
      </c>
      <c r="D84" s="6">
        <v>0</v>
      </c>
      <c r="E84" s="6">
        <v>0</v>
      </c>
      <c r="F84" s="6">
        <v>2049.48729</v>
      </c>
      <c r="G84" s="6">
        <v>10529.18795</v>
      </c>
      <c r="H84" s="6">
        <v>2370.983</v>
      </c>
      <c r="I84" s="9">
        <v>338.52</v>
      </c>
      <c r="J84">
        <v>83</v>
      </c>
    </row>
    <row r="85" spans="1:13" s="1" customFormat="1" ht="12.75">
      <c r="A85" s="30">
        <v>84</v>
      </c>
      <c r="B85" s="52" t="s">
        <v>46</v>
      </c>
      <c r="C85" s="47">
        <v>1.68</v>
      </c>
      <c r="D85" s="47">
        <v>0</v>
      </c>
      <c r="E85" s="47">
        <v>0</v>
      </c>
      <c r="F85" s="47">
        <v>2047.9325</v>
      </c>
      <c r="G85" s="47">
        <v>10529.82381</v>
      </c>
      <c r="H85" s="47">
        <v>2371.00955</v>
      </c>
      <c r="I85" s="57">
        <v>340.2</v>
      </c>
      <c r="J85" s="46">
        <v>84</v>
      </c>
      <c r="K85" s="47">
        <v>100</v>
      </c>
      <c r="L85" s="46"/>
      <c r="M85" s="46"/>
    </row>
    <row r="86" spans="1:11" ht="12.75">
      <c r="A86">
        <v>85</v>
      </c>
      <c r="B86" s="15">
        <v>3</v>
      </c>
      <c r="C86" s="6">
        <v>8.1</v>
      </c>
      <c r="D86" s="6">
        <v>0</v>
      </c>
      <c r="E86" s="6">
        <v>0</v>
      </c>
      <c r="F86" s="6">
        <v>2012.67208</v>
      </c>
      <c r="G86" s="6">
        <v>10544.24428</v>
      </c>
      <c r="H86" s="6">
        <v>2371.61172</v>
      </c>
      <c r="I86" s="9">
        <v>378.3</v>
      </c>
      <c r="J86">
        <v>85</v>
      </c>
      <c r="K86" s="6">
        <f aca="true" t="shared" si="0" ref="K86:K117">K$85+500*(I86-I$85)/(I$147-I$85)</f>
        <v>130.83023142903383</v>
      </c>
    </row>
    <row r="87" spans="1:13" ht="12.75">
      <c r="A87" s="27">
        <v>86</v>
      </c>
      <c r="B87" s="50" t="s">
        <v>47</v>
      </c>
      <c r="C87" s="42">
        <v>1.7</v>
      </c>
      <c r="D87" s="42">
        <v>0</v>
      </c>
      <c r="E87" s="42">
        <v>0</v>
      </c>
      <c r="F87" s="42">
        <v>2011.09878</v>
      </c>
      <c r="G87" s="42">
        <v>10544.88771</v>
      </c>
      <c r="H87" s="42">
        <v>2371.63859</v>
      </c>
      <c r="I87" s="45">
        <v>380</v>
      </c>
      <c r="J87" s="27">
        <v>86</v>
      </c>
      <c r="K87" s="42">
        <f t="shared" si="0"/>
        <v>132.20585855316395</v>
      </c>
      <c r="L87" s="27"/>
      <c r="M87" s="27"/>
    </row>
    <row r="88" spans="1:13" ht="12.75">
      <c r="A88" s="27">
        <v>87</v>
      </c>
      <c r="B88" s="50" t="s">
        <v>48</v>
      </c>
      <c r="C88" s="42">
        <v>1.7</v>
      </c>
      <c r="D88" s="42">
        <v>0</v>
      </c>
      <c r="E88" s="42">
        <v>0</v>
      </c>
      <c r="F88" s="42">
        <v>2009.52548</v>
      </c>
      <c r="G88" s="42">
        <v>10545.53115</v>
      </c>
      <c r="H88" s="42">
        <v>2371.66546</v>
      </c>
      <c r="I88" s="45">
        <v>381.7</v>
      </c>
      <c r="J88" s="27">
        <v>87</v>
      </c>
      <c r="K88" s="42">
        <f t="shared" si="0"/>
        <v>133.58148567729404</v>
      </c>
      <c r="L88" s="27"/>
      <c r="M88" s="27"/>
    </row>
    <row r="89" spans="1:11" ht="12.75">
      <c r="A89">
        <v>88</v>
      </c>
      <c r="B89" s="15">
        <v>1</v>
      </c>
      <c r="C89" s="6">
        <v>8.167</v>
      </c>
      <c r="D89" s="6">
        <v>0</v>
      </c>
      <c r="E89" s="6">
        <v>0</v>
      </c>
      <c r="F89" s="6">
        <v>1992.71246</v>
      </c>
      <c r="G89" s="6">
        <v>10552.40717</v>
      </c>
      <c r="H89" s="6">
        <v>2371.95259</v>
      </c>
      <c r="I89" s="9">
        <v>399.87</v>
      </c>
      <c r="J89">
        <v>88</v>
      </c>
      <c r="K89" s="6">
        <f t="shared" si="0"/>
        <v>148.28451205696715</v>
      </c>
    </row>
    <row r="90" spans="1:13" ht="12.75">
      <c r="A90" s="27">
        <v>89</v>
      </c>
      <c r="B90" s="50" t="s">
        <v>49</v>
      </c>
      <c r="C90" s="42">
        <v>8</v>
      </c>
      <c r="D90" s="42">
        <v>0</v>
      </c>
      <c r="E90" s="42">
        <v>0</v>
      </c>
      <c r="F90" s="42">
        <v>1985.3087</v>
      </c>
      <c r="G90" s="42">
        <v>10555.43509</v>
      </c>
      <c r="H90" s="42">
        <v>2372.07903</v>
      </c>
      <c r="I90" s="45">
        <v>407.87</v>
      </c>
      <c r="J90" s="27">
        <v>89</v>
      </c>
      <c r="K90" s="42">
        <f t="shared" si="0"/>
        <v>154.7580514646383</v>
      </c>
      <c r="L90" s="27"/>
      <c r="M90" s="27"/>
    </row>
    <row r="91" spans="1:11" ht="12.75">
      <c r="A91">
        <v>90</v>
      </c>
      <c r="C91" s="6">
        <v>6.833</v>
      </c>
      <c r="D91" s="6">
        <v>0</v>
      </c>
      <c r="E91" s="6">
        <v>0</v>
      </c>
      <c r="F91" s="6">
        <v>1978.98496</v>
      </c>
      <c r="G91" s="6">
        <v>10558.02132</v>
      </c>
      <c r="H91" s="6">
        <v>2372.18703</v>
      </c>
      <c r="I91" s="9">
        <v>414.7</v>
      </c>
      <c r="J91">
        <v>90</v>
      </c>
      <c r="K91" s="6">
        <f t="shared" si="0"/>
        <v>160.2848357339375</v>
      </c>
    </row>
    <row r="92" spans="1:13" ht="12.75">
      <c r="A92" s="27">
        <v>91</v>
      </c>
      <c r="B92" s="50" t="s">
        <v>50</v>
      </c>
      <c r="C92" s="42">
        <v>1.7</v>
      </c>
      <c r="D92" s="42">
        <v>0</v>
      </c>
      <c r="E92" s="42">
        <v>0</v>
      </c>
      <c r="F92" s="42">
        <v>1977.41166</v>
      </c>
      <c r="G92" s="42">
        <v>10558.66475</v>
      </c>
      <c r="H92" s="42">
        <v>2372.21389</v>
      </c>
      <c r="I92" s="45">
        <v>416.4</v>
      </c>
      <c r="J92" s="27">
        <v>91</v>
      </c>
      <c r="K92" s="42">
        <f t="shared" si="0"/>
        <v>161.66046285806763</v>
      </c>
      <c r="L92" s="27"/>
      <c r="M92" s="27"/>
    </row>
    <row r="93" spans="1:13" ht="12.75">
      <c r="A93" s="27">
        <v>92</v>
      </c>
      <c r="B93" s="50" t="s">
        <v>51</v>
      </c>
      <c r="C93" s="42">
        <v>1.7</v>
      </c>
      <c r="D93" s="42">
        <v>0</v>
      </c>
      <c r="E93" s="42">
        <v>0</v>
      </c>
      <c r="F93" s="42">
        <v>1975.83836</v>
      </c>
      <c r="G93" s="42">
        <v>10559.30818</v>
      </c>
      <c r="H93" s="42">
        <v>2372.24076</v>
      </c>
      <c r="I93" s="45">
        <v>418.1</v>
      </c>
      <c r="J93" s="27">
        <v>92</v>
      </c>
      <c r="K93" s="42">
        <f t="shared" si="0"/>
        <v>163.03608998219778</v>
      </c>
      <c r="L93" s="27"/>
      <c r="M93" s="27"/>
    </row>
    <row r="94" spans="1:11" ht="12.75">
      <c r="A94">
        <v>93</v>
      </c>
      <c r="B94" s="15">
        <v>1</v>
      </c>
      <c r="C94" s="6">
        <v>0</v>
      </c>
      <c r="D94" s="6">
        <v>0</v>
      </c>
      <c r="E94" s="6">
        <v>0</v>
      </c>
      <c r="F94" s="6">
        <v>1966.58365</v>
      </c>
      <c r="G94" s="6">
        <v>10563.09308</v>
      </c>
      <c r="H94" s="6">
        <v>2372.39881</v>
      </c>
      <c r="I94" s="9">
        <v>428.1</v>
      </c>
      <c r="J94">
        <v>93</v>
      </c>
      <c r="K94" s="6">
        <f t="shared" si="0"/>
        <v>171.12801424178673</v>
      </c>
    </row>
    <row r="95" spans="1:11" ht="12.75">
      <c r="A95">
        <v>94</v>
      </c>
      <c r="B95" s="15">
        <v>1</v>
      </c>
      <c r="C95" s="6">
        <v>0</v>
      </c>
      <c r="D95" s="6">
        <v>0</v>
      </c>
      <c r="E95" s="6">
        <v>0</v>
      </c>
      <c r="F95" s="6">
        <v>1957.32895</v>
      </c>
      <c r="G95" s="6">
        <v>10566.87798</v>
      </c>
      <c r="H95" s="6">
        <v>2372.55687</v>
      </c>
      <c r="I95" s="9">
        <v>438.1</v>
      </c>
      <c r="J95">
        <v>94</v>
      </c>
      <c r="K95" s="6">
        <f t="shared" si="0"/>
        <v>179.21993850137562</v>
      </c>
    </row>
    <row r="96" spans="1:11" ht="12.75">
      <c r="A96">
        <v>95</v>
      </c>
      <c r="B96" s="15">
        <v>1</v>
      </c>
      <c r="C96" s="6">
        <v>0</v>
      </c>
      <c r="D96" s="6">
        <v>0</v>
      </c>
      <c r="E96" s="6">
        <v>0</v>
      </c>
      <c r="F96" s="6">
        <v>1948.07424</v>
      </c>
      <c r="G96" s="6">
        <v>10570.66288</v>
      </c>
      <c r="H96" s="6">
        <v>2372.71492</v>
      </c>
      <c r="I96" s="9">
        <v>448.1</v>
      </c>
      <c r="J96">
        <v>95</v>
      </c>
      <c r="K96" s="6">
        <f t="shared" si="0"/>
        <v>187.31186276096457</v>
      </c>
    </row>
    <row r="97" spans="1:11" ht="12.75">
      <c r="A97">
        <v>96</v>
      </c>
      <c r="B97" s="15">
        <v>1</v>
      </c>
      <c r="C97" s="6">
        <v>0</v>
      </c>
      <c r="D97" s="6">
        <v>0</v>
      </c>
      <c r="E97" s="6">
        <v>0</v>
      </c>
      <c r="F97" s="6">
        <v>1938.81954</v>
      </c>
      <c r="G97" s="6">
        <v>10574.44778</v>
      </c>
      <c r="H97" s="6">
        <v>2372.87297</v>
      </c>
      <c r="I97" s="9">
        <v>458.1</v>
      </c>
      <c r="J97">
        <v>96</v>
      </c>
      <c r="K97" s="6">
        <f t="shared" si="0"/>
        <v>195.4037870205535</v>
      </c>
    </row>
    <row r="98" spans="1:11" ht="12.75">
      <c r="A98">
        <v>97</v>
      </c>
      <c r="B98" s="15">
        <v>1</v>
      </c>
      <c r="C98" s="6">
        <v>0</v>
      </c>
      <c r="D98" s="6">
        <v>0</v>
      </c>
      <c r="E98" s="6">
        <v>0</v>
      </c>
      <c r="F98" s="6">
        <v>1929.56483</v>
      </c>
      <c r="G98" s="6">
        <v>10578.23268</v>
      </c>
      <c r="H98" s="6">
        <v>2373.03102</v>
      </c>
      <c r="I98" s="9">
        <v>468.1</v>
      </c>
      <c r="J98">
        <v>97</v>
      </c>
      <c r="K98" s="6">
        <f t="shared" si="0"/>
        <v>203.49571128014242</v>
      </c>
    </row>
    <row r="99" spans="1:11" ht="12.75">
      <c r="A99">
        <v>98</v>
      </c>
      <c r="B99" s="15">
        <v>1</v>
      </c>
      <c r="C99" s="6">
        <v>0</v>
      </c>
      <c r="D99" s="6">
        <v>0</v>
      </c>
      <c r="E99" s="6">
        <v>0</v>
      </c>
      <c r="F99" s="6">
        <v>1920.31013</v>
      </c>
      <c r="G99" s="6">
        <v>10582.01758</v>
      </c>
      <c r="H99" s="6">
        <v>2373.18907</v>
      </c>
      <c r="I99" s="9">
        <v>478.1</v>
      </c>
      <c r="J99">
        <v>98</v>
      </c>
      <c r="K99" s="6">
        <f t="shared" si="0"/>
        <v>211.58763553973137</v>
      </c>
    </row>
    <row r="100" spans="1:11" ht="12.75">
      <c r="A100">
        <v>99</v>
      </c>
      <c r="B100" s="15">
        <v>1</v>
      </c>
      <c r="C100" s="6">
        <v>0</v>
      </c>
      <c r="D100" s="6">
        <v>0</v>
      </c>
      <c r="E100" s="6">
        <v>0</v>
      </c>
      <c r="F100" s="6">
        <v>1911.05542</v>
      </c>
      <c r="G100" s="6">
        <v>10585.80248</v>
      </c>
      <c r="H100" s="6">
        <v>2373.34712</v>
      </c>
      <c r="I100" s="9">
        <v>488.1</v>
      </c>
      <c r="J100">
        <v>99</v>
      </c>
      <c r="K100" s="6">
        <f t="shared" si="0"/>
        <v>219.6795597993203</v>
      </c>
    </row>
    <row r="101" spans="1:11" ht="12.75">
      <c r="A101">
        <v>100</v>
      </c>
      <c r="B101" s="15">
        <v>1</v>
      </c>
      <c r="C101" s="6">
        <v>0</v>
      </c>
      <c r="D101" s="6">
        <v>0</v>
      </c>
      <c r="E101" s="6">
        <v>0</v>
      </c>
      <c r="F101" s="6">
        <v>1901.80072</v>
      </c>
      <c r="G101" s="6">
        <v>10589.58738</v>
      </c>
      <c r="H101" s="6">
        <v>2373.50517</v>
      </c>
      <c r="I101" s="9">
        <v>498.1</v>
      </c>
      <c r="J101">
        <v>100</v>
      </c>
      <c r="K101" s="6">
        <f t="shared" si="0"/>
        <v>227.7714840589092</v>
      </c>
    </row>
    <row r="102" spans="1:11" ht="12.75">
      <c r="A102">
        <v>101</v>
      </c>
      <c r="B102" s="15">
        <v>1</v>
      </c>
      <c r="C102" s="6">
        <v>0</v>
      </c>
      <c r="D102" s="6">
        <v>0</v>
      </c>
      <c r="E102" s="6">
        <v>0</v>
      </c>
      <c r="F102" s="6">
        <v>1892.54602</v>
      </c>
      <c r="G102" s="6">
        <v>10593.37228</v>
      </c>
      <c r="H102" s="6">
        <v>2373.66322</v>
      </c>
      <c r="I102" s="9">
        <v>508.1</v>
      </c>
      <c r="J102">
        <v>101</v>
      </c>
      <c r="K102" s="6">
        <f t="shared" si="0"/>
        <v>235.86340831849813</v>
      </c>
    </row>
    <row r="103" spans="1:11" ht="12.75">
      <c r="A103">
        <v>102</v>
      </c>
      <c r="B103" s="15">
        <v>1</v>
      </c>
      <c r="C103" s="6">
        <v>0</v>
      </c>
      <c r="D103" s="6">
        <v>0</v>
      </c>
      <c r="E103" s="6">
        <v>0</v>
      </c>
      <c r="F103" s="6">
        <v>1883.29131</v>
      </c>
      <c r="G103" s="6">
        <v>10597.15718</v>
      </c>
      <c r="H103" s="6">
        <v>2373.82127</v>
      </c>
      <c r="I103" s="9">
        <v>518.1</v>
      </c>
      <c r="J103">
        <v>102</v>
      </c>
      <c r="K103" s="6">
        <f t="shared" si="0"/>
        <v>243.95533257808708</v>
      </c>
    </row>
    <row r="104" spans="1:11" ht="12.75">
      <c r="A104">
        <v>103</v>
      </c>
      <c r="B104" s="15">
        <v>1</v>
      </c>
      <c r="C104" s="6">
        <v>0</v>
      </c>
      <c r="D104" s="6">
        <v>0</v>
      </c>
      <c r="E104" s="6">
        <v>0</v>
      </c>
      <c r="F104" s="6">
        <v>1874.03661</v>
      </c>
      <c r="G104" s="6">
        <v>10600.94208</v>
      </c>
      <c r="H104" s="6">
        <v>2373.97932</v>
      </c>
      <c r="I104" s="9">
        <v>528.1</v>
      </c>
      <c r="J104">
        <v>103</v>
      </c>
      <c r="K104" s="6">
        <f t="shared" si="0"/>
        <v>252.047256837676</v>
      </c>
    </row>
    <row r="105" spans="1:11" ht="12.75">
      <c r="A105">
        <v>104</v>
      </c>
      <c r="B105" s="15">
        <v>1</v>
      </c>
      <c r="C105" s="6">
        <v>0</v>
      </c>
      <c r="D105" s="6">
        <v>0</v>
      </c>
      <c r="E105" s="6">
        <v>0</v>
      </c>
      <c r="F105" s="6">
        <v>1864.7819</v>
      </c>
      <c r="G105" s="6">
        <v>10604.72698</v>
      </c>
      <c r="H105" s="6">
        <v>2374.13737</v>
      </c>
      <c r="I105" s="9">
        <v>538.1</v>
      </c>
      <c r="J105">
        <v>104</v>
      </c>
      <c r="K105" s="6">
        <f t="shared" si="0"/>
        <v>260.1391810972649</v>
      </c>
    </row>
    <row r="106" spans="1:11" ht="12.75">
      <c r="A106">
        <v>105</v>
      </c>
      <c r="B106" s="15">
        <v>1</v>
      </c>
      <c r="C106" s="6">
        <v>0</v>
      </c>
      <c r="D106" s="6">
        <v>0</v>
      </c>
      <c r="E106" s="6">
        <v>0</v>
      </c>
      <c r="F106" s="6">
        <v>1855.5272</v>
      </c>
      <c r="G106" s="6">
        <v>10608.51188</v>
      </c>
      <c r="H106" s="6">
        <v>2374.29542</v>
      </c>
      <c r="I106" s="9">
        <v>548.1</v>
      </c>
      <c r="J106">
        <v>105</v>
      </c>
      <c r="K106" s="6">
        <f t="shared" si="0"/>
        <v>268.23110535685385</v>
      </c>
    </row>
    <row r="107" spans="1:11" ht="12.75">
      <c r="A107">
        <v>106</v>
      </c>
      <c r="B107" s="15">
        <v>1</v>
      </c>
      <c r="C107" s="6">
        <v>0</v>
      </c>
      <c r="D107" s="6">
        <v>0</v>
      </c>
      <c r="E107" s="6">
        <v>0</v>
      </c>
      <c r="F107" s="6">
        <v>1846.27249</v>
      </c>
      <c r="G107" s="6">
        <v>10612.29678</v>
      </c>
      <c r="H107" s="6">
        <v>2374.45347</v>
      </c>
      <c r="I107" s="9">
        <v>558.1</v>
      </c>
      <c r="J107">
        <v>106</v>
      </c>
      <c r="K107" s="6">
        <f t="shared" si="0"/>
        <v>276.3230296164428</v>
      </c>
    </row>
    <row r="108" spans="1:11" ht="12.75">
      <c r="A108">
        <v>107</v>
      </c>
      <c r="B108" s="15">
        <v>1</v>
      </c>
      <c r="C108" s="6">
        <v>0</v>
      </c>
      <c r="D108" s="6">
        <v>0</v>
      </c>
      <c r="E108" s="6">
        <v>0</v>
      </c>
      <c r="F108" s="6">
        <v>1837.01779</v>
      </c>
      <c r="G108" s="6">
        <v>10616.08167</v>
      </c>
      <c r="H108" s="6">
        <v>2374.61153</v>
      </c>
      <c r="I108" s="9">
        <v>568.1</v>
      </c>
      <c r="J108">
        <v>107</v>
      </c>
      <c r="K108" s="6">
        <f t="shared" si="0"/>
        <v>284.41495387603175</v>
      </c>
    </row>
    <row r="109" spans="1:11" ht="12.75">
      <c r="A109">
        <v>108</v>
      </c>
      <c r="B109" s="15">
        <v>1</v>
      </c>
      <c r="C109" s="6">
        <v>0</v>
      </c>
      <c r="D109" s="6">
        <v>0</v>
      </c>
      <c r="E109" s="6">
        <v>0</v>
      </c>
      <c r="F109" s="6">
        <v>1827.76308</v>
      </c>
      <c r="G109" s="6">
        <v>10619.86657</v>
      </c>
      <c r="H109" s="6">
        <v>2374.76958</v>
      </c>
      <c r="I109" s="9">
        <v>578.1</v>
      </c>
      <c r="J109">
        <v>108</v>
      </c>
      <c r="K109" s="6">
        <f t="shared" si="0"/>
        <v>292.50687813562064</v>
      </c>
    </row>
    <row r="110" spans="1:11" ht="12.75">
      <c r="A110">
        <v>109</v>
      </c>
      <c r="B110" s="15">
        <v>1</v>
      </c>
      <c r="C110" s="6">
        <v>0</v>
      </c>
      <c r="D110" s="6">
        <v>0</v>
      </c>
      <c r="E110" s="6">
        <v>0</v>
      </c>
      <c r="F110" s="6">
        <v>1818.50838</v>
      </c>
      <c r="G110" s="6">
        <v>10623.65147</v>
      </c>
      <c r="H110" s="6">
        <v>2374.92763</v>
      </c>
      <c r="I110" s="9">
        <v>588.1</v>
      </c>
      <c r="J110">
        <v>109</v>
      </c>
      <c r="K110" s="6">
        <f t="shared" si="0"/>
        <v>300.5988023952096</v>
      </c>
    </row>
    <row r="111" spans="1:11" ht="12.75">
      <c r="A111">
        <v>110</v>
      </c>
      <c r="B111" s="15">
        <v>1</v>
      </c>
      <c r="C111" s="6">
        <v>0</v>
      </c>
      <c r="D111" s="6">
        <v>0</v>
      </c>
      <c r="E111" s="6">
        <v>0</v>
      </c>
      <c r="F111" s="6">
        <v>1809.25368</v>
      </c>
      <c r="G111" s="6">
        <v>10627.43637</v>
      </c>
      <c r="H111" s="6">
        <v>2375.08568</v>
      </c>
      <c r="I111" s="9">
        <v>598.1</v>
      </c>
      <c r="J111">
        <v>110</v>
      </c>
      <c r="K111" s="6">
        <f t="shared" si="0"/>
        <v>308.6907266547985</v>
      </c>
    </row>
    <row r="112" spans="1:11" ht="12.75">
      <c r="A112">
        <v>111</v>
      </c>
      <c r="B112" s="15">
        <v>1</v>
      </c>
      <c r="C112" s="6">
        <v>0</v>
      </c>
      <c r="D112" s="6">
        <v>0</v>
      </c>
      <c r="E112" s="6">
        <v>0</v>
      </c>
      <c r="F112" s="6">
        <v>1799.99897</v>
      </c>
      <c r="G112" s="6">
        <v>10631.22127</v>
      </c>
      <c r="H112" s="6">
        <v>2375.24373</v>
      </c>
      <c r="I112" s="9">
        <v>608.1</v>
      </c>
      <c r="J112">
        <v>111</v>
      </c>
      <c r="K112" s="6">
        <f t="shared" si="0"/>
        <v>316.78265091438743</v>
      </c>
    </row>
    <row r="113" spans="1:11" ht="12.75">
      <c r="A113">
        <v>112</v>
      </c>
      <c r="B113" s="15">
        <v>1</v>
      </c>
      <c r="C113" s="6">
        <v>0</v>
      </c>
      <c r="D113" s="6">
        <v>0</v>
      </c>
      <c r="E113" s="6">
        <v>0</v>
      </c>
      <c r="F113" s="6">
        <v>1790.74427</v>
      </c>
      <c r="G113" s="6">
        <v>10635.00617</v>
      </c>
      <c r="H113" s="6">
        <v>2375.40178</v>
      </c>
      <c r="I113" s="9">
        <v>618.1</v>
      </c>
      <c r="J113">
        <v>112</v>
      </c>
      <c r="K113" s="6">
        <f t="shared" si="0"/>
        <v>324.8745751739764</v>
      </c>
    </row>
    <row r="114" spans="1:11" ht="12.75">
      <c r="A114">
        <v>113</v>
      </c>
      <c r="B114" s="15">
        <v>1</v>
      </c>
      <c r="C114" s="6">
        <v>0</v>
      </c>
      <c r="D114" s="6">
        <v>0</v>
      </c>
      <c r="E114" s="6">
        <v>0</v>
      </c>
      <c r="F114" s="6">
        <v>1781.48956</v>
      </c>
      <c r="G114" s="6">
        <v>10638.79107</v>
      </c>
      <c r="H114" s="6">
        <v>2375.55983</v>
      </c>
      <c r="I114" s="9">
        <v>628.1</v>
      </c>
      <c r="J114">
        <v>113</v>
      </c>
      <c r="K114" s="6">
        <f t="shared" si="0"/>
        <v>332.96649943356533</v>
      </c>
    </row>
    <row r="115" spans="1:11" ht="12.75">
      <c r="A115">
        <v>114</v>
      </c>
      <c r="B115" s="15">
        <v>1</v>
      </c>
      <c r="C115" s="6">
        <v>0</v>
      </c>
      <c r="D115" s="6">
        <v>0</v>
      </c>
      <c r="E115" s="6">
        <v>0</v>
      </c>
      <c r="F115" s="6">
        <v>1772.23486</v>
      </c>
      <c r="G115" s="6">
        <v>10642.57597</v>
      </c>
      <c r="H115" s="6">
        <v>2375.71788</v>
      </c>
      <c r="I115" s="9">
        <v>638.1</v>
      </c>
      <c r="J115">
        <v>114</v>
      </c>
      <c r="K115" s="6">
        <f t="shared" si="0"/>
        <v>341.0584236931543</v>
      </c>
    </row>
    <row r="116" spans="1:11" ht="12.75">
      <c r="A116">
        <v>115</v>
      </c>
      <c r="B116" s="15">
        <v>1</v>
      </c>
      <c r="C116" s="6">
        <v>0</v>
      </c>
      <c r="D116" s="6">
        <v>0</v>
      </c>
      <c r="E116" s="6">
        <v>0</v>
      </c>
      <c r="F116" s="6">
        <v>1762.98015</v>
      </c>
      <c r="G116" s="6">
        <v>10646.36087</v>
      </c>
      <c r="H116" s="6">
        <v>2375.87593</v>
      </c>
      <c r="I116" s="9">
        <v>648.1</v>
      </c>
      <c r="J116">
        <v>115</v>
      </c>
      <c r="K116" s="6">
        <f t="shared" si="0"/>
        <v>349.1503479527432</v>
      </c>
    </row>
    <row r="117" spans="1:11" ht="12.75">
      <c r="A117">
        <v>116</v>
      </c>
      <c r="B117" s="15">
        <v>1</v>
      </c>
      <c r="C117" s="6">
        <v>0</v>
      </c>
      <c r="D117" s="6">
        <v>0</v>
      </c>
      <c r="E117" s="6">
        <v>0</v>
      </c>
      <c r="F117" s="6">
        <v>1753.72545</v>
      </c>
      <c r="G117" s="6">
        <v>10650.14577</v>
      </c>
      <c r="H117" s="6">
        <v>2376.03398</v>
      </c>
      <c r="I117" s="9">
        <v>658.1</v>
      </c>
      <c r="J117">
        <v>116</v>
      </c>
      <c r="K117" s="6">
        <f t="shared" si="0"/>
        <v>357.2422722123321</v>
      </c>
    </row>
    <row r="118" spans="1:11" ht="12.75">
      <c r="A118">
        <v>117</v>
      </c>
      <c r="B118" s="15">
        <v>1</v>
      </c>
      <c r="C118" s="6">
        <v>0</v>
      </c>
      <c r="D118" s="6">
        <v>0</v>
      </c>
      <c r="E118" s="6">
        <v>0</v>
      </c>
      <c r="F118" s="6">
        <v>1744.47074</v>
      </c>
      <c r="G118" s="6">
        <v>10653.93067</v>
      </c>
      <c r="H118" s="6">
        <v>2376.19203</v>
      </c>
      <c r="I118" s="9">
        <v>668.1</v>
      </c>
      <c r="J118">
        <v>117</v>
      </c>
      <c r="K118" s="6">
        <f aca="true" t="shared" si="1" ref="K118:K146">K$85+500*(I118-I$85)/(I$147-I$85)</f>
        <v>365.334196471921</v>
      </c>
    </row>
    <row r="119" spans="1:11" ht="12.75">
      <c r="A119">
        <v>118</v>
      </c>
      <c r="B119" s="15">
        <v>1</v>
      </c>
      <c r="C119" s="6">
        <v>0</v>
      </c>
      <c r="D119" s="6">
        <v>0</v>
      </c>
      <c r="E119" s="6">
        <v>0</v>
      </c>
      <c r="F119" s="6">
        <v>1735.21604</v>
      </c>
      <c r="G119" s="6">
        <v>10657.71557</v>
      </c>
      <c r="H119" s="6">
        <v>2376.35008</v>
      </c>
      <c r="I119" s="9">
        <v>678.1</v>
      </c>
      <c r="J119">
        <v>118</v>
      </c>
      <c r="K119" s="6">
        <f t="shared" si="1"/>
        <v>373.42612073150997</v>
      </c>
    </row>
    <row r="120" spans="1:11" ht="12.75">
      <c r="A120">
        <v>119</v>
      </c>
      <c r="B120" s="15">
        <v>1</v>
      </c>
      <c r="C120" s="6">
        <v>0</v>
      </c>
      <c r="D120" s="6">
        <v>0</v>
      </c>
      <c r="E120" s="6">
        <v>0</v>
      </c>
      <c r="F120" s="6">
        <v>1725.96133</v>
      </c>
      <c r="G120" s="6">
        <v>10661.50047</v>
      </c>
      <c r="H120" s="6">
        <v>2376.50814</v>
      </c>
      <c r="I120" s="9">
        <v>688.1</v>
      </c>
      <c r="J120">
        <v>119</v>
      </c>
      <c r="K120" s="6">
        <f t="shared" si="1"/>
        <v>381.51804499109886</v>
      </c>
    </row>
    <row r="121" spans="1:11" ht="12.75">
      <c r="A121">
        <v>120</v>
      </c>
      <c r="B121" s="15">
        <v>1</v>
      </c>
      <c r="C121" s="6">
        <v>0</v>
      </c>
      <c r="D121" s="6">
        <v>0</v>
      </c>
      <c r="E121" s="6">
        <v>0</v>
      </c>
      <c r="F121" s="6">
        <v>1716.70663</v>
      </c>
      <c r="G121" s="6">
        <v>10665.28537</v>
      </c>
      <c r="H121" s="6">
        <v>2376.66619</v>
      </c>
      <c r="I121" s="9">
        <v>698.1</v>
      </c>
      <c r="J121">
        <v>120</v>
      </c>
      <c r="K121" s="6">
        <f t="shared" si="1"/>
        <v>389.6099692506878</v>
      </c>
    </row>
    <row r="122" spans="1:11" ht="12.75">
      <c r="A122">
        <v>121</v>
      </c>
      <c r="B122" s="15">
        <v>1</v>
      </c>
      <c r="C122" s="6">
        <v>0</v>
      </c>
      <c r="D122" s="6">
        <v>0</v>
      </c>
      <c r="E122" s="6">
        <v>0</v>
      </c>
      <c r="F122" s="6">
        <v>1707.45193</v>
      </c>
      <c r="G122" s="6">
        <v>10669.07027</v>
      </c>
      <c r="H122" s="6">
        <v>2376.82424</v>
      </c>
      <c r="I122" s="9">
        <v>708.1</v>
      </c>
      <c r="J122">
        <v>121</v>
      </c>
      <c r="K122" s="6">
        <f t="shared" si="1"/>
        <v>397.70189351027676</v>
      </c>
    </row>
    <row r="123" spans="1:11" ht="12.75">
      <c r="A123">
        <v>122</v>
      </c>
      <c r="B123" s="15">
        <v>1</v>
      </c>
      <c r="C123" s="6">
        <v>0</v>
      </c>
      <c r="D123" s="6">
        <v>0</v>
      </c>
      <c r="E123" s="6">
        <v>0</v>
      </c>
      <c r="F123" s="6">
        <v>1698.19722</v>
      </c>
      <c r="G123" s="6">
        <v>10672.85517</v>
      </c>
      <c r="H123" s="6">
        <v>2376.98229</v>
      </c>
      <c r="I123" s="9">
        <v>718.1</v>
      </c>
      <c r="J123">
        <v>122</v>
      </c>
      <c r="K123" s="6">
        <f t="shared" si="1"/>
        <v>405.79381776986565</v>
      </c>
    </row>
    <row r="124" spans="1:11" ht="12.75">
      <c r="A124">
        <v>123</v>
      </c>
      <c r="B124" s="15">
        <v>1</v>
      </c>
      <c r="C124" s="6">
        <v>0</v>
      </c>
      <c r="D124" s="6">
        <v>0</v>
      </c>
      <c r="E124" s="6">
        <v>0</v>
      </c>
      <c r="F124" s="6">
        <v>1688.94252</v>
      </c>
      <c r="G124" s="6">
        <v>10676.64007</v>
      </c>
      <c r="H124" s="6">
        <v>2377.14034</v>
      </c>
      <c r="I124" s="9">
        <v>728.1</v>
      </c>
      <c r="J124">
        <v>123</v>
      </c>
      <c r="K124" s="6">
        <f t="shared" si="1"/>
        <v>413.8857420294546</v>
      </c>
    </row>
    <row r="125" spans="1:11" ht="12.75">
      <c r="A125">
        <v>124</v>
      </c>
      <c r="B125" s="15">
        <v>1</v>
      </c>
      <c r="C125" s="6">
        <v>0</v>
      </c>
      <c r="D125" s="6">
        <v>0</v>
      </c>
      <c r="E125" s="6">
        <v>0</v>
      </c>
      <c r="F125" s="6">
        <v>1679.68781</v>
      </c>
      <c r="G125" s="6">
        <v>10680.42497</v>
      </c>
      <c r="H125" s="6">
        <v>2377.29839</v>
      </c>
      <c r="I125" s="9">
        <v>738.1</v>
      </c>
      <c r="J125">
        <v>124</v>
      </c>
      <c r="K125" s="6">
        <f t="shared" si="1"/>
        <v>421.97766628904355</v>
      </c>
    </row>
    <row r="126" spans="1:11" ht="12.75">
      <c r="A126">
        <v>125</v>
      </c>
      <c r="B126" s="15">
        <v>1</v>
      </c>
      <c r="C126" s="6">
        <v>0</v>
      </c>
      <c r="D126" s="6">
        <v>0</v>
      </c>
      <c r="E126" s="6">
        <v>0</v>
      </c>
      <c r="F126" s="6">
        <v>1670.43311</v>
      </c>
      <c r="G126" s="6">
        <v>10684.20987</v>
      </c>
      <c r="H126" s="6">
        <v>2377.45644</v>
      </c>
      <c r="I126" s="9">
        <v>748.1</v>
      </c>
      <c r="J126">
        <v>125</v>
      </c>
      <c r="K126" s="6">
        <f t="shared" si="1"/>
        <v>430.06959054863245</v>
      </c>
    </row>
    <row r="127" spans="1:11" ht="12.75">
      <c r="A127">
        <v>126</v>
      </c>
      <c r="B127" s="15">
        <v>1</v>
      </c>
      <c r="C127" s="6">
        <v>0</v>
      </c>
      <c r="D127" s="6">
        <v>0</v>
      </c>
      <c r="E127" s="6">
        <v>0</v>
      </c>
      <c r="F127" s="6">
        <v>1661.1784</v>
      </c>
      <c r="G127" s="6">
        <v>10687.99477</v>
      </c>
      <c r="H127" s="6">
        <v>2377.61449</v>
      </c>
      <c r="I127" s="9">
        <v>758.1</v>
      </c>
      <c r="J127">
        <v>126</v>
      </c>
      <c r="K127" s="6">
        <f t="shared" si="1"/>
        <v>438.1615148082214</v>
      </c>
    </row>
    <row r="128" spans="1:11" ht="12.75">
      <c r="A128">
        <v>127</v>
      </c>
      <c r="B128" s="15">
        <v>1</v>
      </c>
      <c r="C128" s="6">
        <v>0</v>
      </c>
      <c r="D128" s="6">
        <v>0</v>
      </c>
      <c r="E128" s="6">
        <v>0</v>
      </c>
      <c r="F128" s="6">
        <v>1651.9237</v>
      </c>
      <c r="G128" s="6">
        <v>10691.77967</v>
      </c>
      <c r="H128" s="6">
        <v>2377.77254</v>
      </c>
      <c r="I128" s="9">
        <v>768.1</v>
      </c>
      <c r="J128">
        <v>127</v>
      </c>
      <c r="K128" s="6">
        <f t="shared" si="1"/>
        <v>446.25343906781035</v>
      </c>
    </row>
    <row r="129" spans="1:11" ht="12.75">
      <c r="A129">
        <v>128</v>
      </c>
      <c r="B129" s="15">
        <v>1</v>
      </c>
      <c r="C129" s="6">
        <v>0</v>
      </c>
      <c r="D129" s="6">
        <v>0</v>
      </c>
      <c r="E129" s="6">
        <v>0</v>
      </c>
      <c r="F129" s="6">
        <v>1642.66899</v>
      </c>
      <c r="G129" s="6">
        <v>10695.56457</v>
      </c>
      <c r="H129" s="6">
        <v>2377.93059</v>
      </c>
      <c r="I129" s="9">
        <v>778.1</v>
      </c>
      <c r="J129">
        <v>128</v>
      </c>
      <c r="K129" s="6">
        <f t="shared" si="1"/>
        <v>454.34536332739924</v>
      </c>
    </row>
    <row r="130" spans="1:11" ht="12.75">
      <c r="A130">
        <v>129</v>
      </c>
      <c r="B130" s="15">
        <v>1</v>
      </c>
      <c r="C130" s="6">
        <v>0</v>
      </c>
      <c r="D130" s="6">
        <v>0</v>
      </c>
      <c r="E130" s="6">
        <v>0</v>
      </c>
      <c r="F130" s="6">
        <v>1633.41429</v>
      </c>
      <c r="G130" s="6">
        <v>10699.34946</v>
      </c>
      <c r="H130" s="6">
        <v>2378.08864</v>
      </c>
      <c r="I130" s="9">
        <v>788.1</v>
      </c>
      <c r="J130">
        <v>129</v>
      </c>
      <c r="K130" s="6">
        <f t="shared" si="1"/>
        <v>462.4372875869882</v>
      </c>
    </row>
    <row r="131" spans="1:11" ht="12.75">
      <c r="A131">
        <v>130</v>
      </c>
      <c r="B131" s="15">
        <v>1</v>
      </c>
      <c r="C131" s="6">
        <v>0</v>
      </c>
      <c r="D131" s="6">
        <v>0</v>
      </c>
      <c r="E131" s="6">
        <v>0</v>
      </c>
      <c r="F131" s="6">
        <v>1624.15959</v>
      </c>
      <c r="G131" s="6">
        <v>10703.13436</v>
      </c>
      <c r="H131" s="6">
        <v>2378.24669</v>
      </c>
      <c r="I131" s="9">
        <v>798.1</v>
      </c>
      <c r="J131">
        <v>130</v>
      </c>
      <c r="K131" s="6">
        <f t="shared" si="1"/>
        <v>470.5292118465771</v>
      </c>
    </row>
    <row r="132" spans="1:11" ht="12.75">
      <c r="A132">
        <v>131</v>
      </c>
      <c r="B132" s="15">
        <v>1</v>
      </c>
      <c r="C132" s="6">
        <v>0</v>
      </c>
      <c r="D132" s="6">
        <v>0</v>
      </c>
      <c r="E132" s="6">
        <v>0</v>
      </c>
      <c r="F132" s="6">
        <v>1614.90488</v>
      </c>
      <c r="G132" s="6">
        <v>10706.91926</v>
      </c>
      <c r="H132" s="6">
        <v>2378.40475</v>
      </c>
      <c r="I132" s="9">
        <v>808.1</v>
      </c>
      <c r="J132">
        <v>131</v>
      </c>
      <c r="K132" s="6">
        <f t="shared" si="1"/>
        <v>478.62113610616603</v>
      </c>
    </row>
    <row r="133" spans="1:11" ht="12.75">
      <c r="A133">
        <v>132</v>
      </c>
      <c r="B133" s="15">
        <v>1</v>
      </c>
      <c r="C133" s="6">
        <v>0</v>
      </c>
      <c r="D133" s="6">
        <v>0</v>
      </c>
      <c r="E133" s="6">
        <v>0</v>
      </c>
      <c r="F133" s="6">
        <v>1605.65018</v>
      </c>
      <c r="G133" s="6">
        <v>10710.70416</v>
      </c>
      <c r="H133" s="6">
        <v>2378.5628</v>
      </c>
      <c r="I133" s="9">
        <v>818.1</v>
      </c>
      <c r="J133">
        <v>132</v>
      </c>
      <c r="K133" s="6">
        <f t="shared" si="1"/>
        <v>486.713060365755</v>
      </c>
    </row>
    <row r="134" spans="1:11" ht="12.75">
      <c r="A134">
        <v>133</v>
      </c>
      <c r="B134" s="15">
        <v>1</v>
      </c>
      <c r="C134" s="6">
        <v>0</v>
      </c>
      <c r="D134" s="6">
        <v>0</v>
      </c>
      <c r="E134" s="6">
        <v>0</v>
      </c>
      <c r="F134" s="6">
        <v>1596.39547</v>
      </c>
      <c r="G134" s="6">
        <v>10714.48906</v>
      </c>
      <c r="H134" s="6">
        <v>2378.72085</v>
      </c>
      <c r="I134" s="9">
        <v>828.1</v>
      </c>
      <c r="J134">
        <v>133</v>
      </c>
      <c r="K134" s="6">
        <f t="shared" si="1"/>
        <v>494.8049846253439</v>
      </c>
    </row>
    <row r="135" spans="1:11" ht="12.75">
      <c r="A135">
        <v>134</v>
      </c>
      <c r="B135" s="15">
        <v>1</v>
      </c>
      <c r="C135" s="6">
        <v>0</v>
      </c>
      <c r="D135" s="6">
        <v>0</v>
      </c>
      <c r="E135" s="6">
        <v>0</v>
      </c>
      <c r="F135" s="6">
        <v>1587.14077</v>
      </c>
      <c r="G135" s="6">
        <v>10718.27396</v>
      </c>
      <c r="H135" s="6">
        <v>2378.8789</v>
      </c>
      <c r="I135" s="9">
        <v>838.1</v>
      </c>
      <c r="J135">
        <v>134</v>
      </c>
      <c r="K135" s="6">
        <f t="shared" si="1"/>
        <v>502.8969088849328</v>
      </c>
    </row>
    <row r="136" spans="1:11" ht="12.75">
      <c r="A136">
        <v>135</v>
      </c>
      <c r="B136" s="15">
        <v>1</v>
      </c>
      <c r="C136" s="6">
        <v>0</v>
      </c>
      <c r="D136" s="6">
        <v>0</v>
      </c>
      <c r="E136" s="6">
        <v>0</v>
      </c>
      <c r="F136" s="6">
        <v>1577.88606</v>
      </c>
      <c r="G136" s="6">
        <v>10722.05886</v>
      </c>
      <c r="H136" s="6">
        <v>2379.03695</v>
      </c>
      <c r="I136" s="9">
        <v>848.1</v>
      </c>
      <c r="J136">
        <v>135</v>
      </c>
      <c r="K136" s="6">
        <f t="shared" si="1"/>
        <v>510.9888331445218</v>
      </c>
    </row>
    <row r="137" spans="1:11" ht="12.75">
      <c r="A137">
        <v>136</v>
      </c>
      <c r="B137" s="15">
        <v>1</v>
      </c>
      <c r="C137" s="6">
        <v>0</v>
      </c>
      <c r="D137" s="6">
        <v>0</v>
      </c>
      <c r="E137" s="6">
        <v>0</v>
      </c>
      <c r="F137" s="6">
        <v>1568.63136</v>
      </c>
      <c r="G137" s="6">
        <v>10725.84376</v>
      </c>
      <c r="H137" s="6">
        <v>2379.195</v>
      </c>
      <c r="I137" s="9">
        <v>858.1</v>
      </c>
      <c r="J137">
        <v>136</v>
      </c>
      <c r="K137" s="6">
        <f t="shared" si="1"/>
        <v>519.0807574041107</v>
      </c>
    </row>
    <row r="138" spans="1:11" ht="12.75">
      <c r="A138">
        <v>137</v>
      </c>
      <c r="B138" s="15">
        <v>1</v>
      </c>
      <c r="C138" s="6">
        <v>0</v>
      </c>
      <c r="D138" s="6">
        <v>0</v>
      </c>
      <c r="E138" s="6">
        <v>0</v>
      </c>
      <c r="F138" s="6">
        <v>1559.37665</v>
      </c>
      <c r="G138" s="6">
        <v>10729.62866</v>
      </c>
      <c r="H138" s="6">
        <v>2379.35305</v>
      </c>
      <c r="I138" s="9">
        <v>868.1</v>
      </c>
      <c r="J138">
        <v>137</v>
      </c>
      <c r="K138" s="6">
        <f t="shared" si="1"/>
        <v>527.1726816636997</v>
      </c>
    </row>
    <row r="139" spans="1:11" ht="12.75">
      <c r="A139">
        <v>138</v>
      </c>
      <c r="B139" s="15">
        <v>1</v>
      </c>
      <c r="C139" s="6">
        <v>0</v>
      </c>
      <c r="D139" s="6">
        <v>0</v>
      </c>
      <c r="E139" s="6">
        <v>0</v>
      </c>
      <c r="F139" s="6">
        <v>1550.12195</v>
      </c>
      <c r="G139" s="6">
        <v>10733.41356</v>
      </c>
      <c r="H139" s="6">
        <v>2379.5111</v>
      </c>
      <c r="I139" s="9">
        <v>878.1</v>
      </c>
      <c r="J139">
        <v>138</v>
      </c>
      <c r="K139" s="6">
        <f t="shared" si="1"/>
        <v>535.2646059232886</v>
      </c>
    </row>
    <row r="140" spans="1:11" ht="12.75">
      <c r="A140">
        <v>139</v>
      </c>
      <c r="B140" s="15">
        <v>1</v>
      </c>
      <c r="C140" s="6">
        <v>0</v>
      </c>
      <c r="D140" s="6">
        <v>0</v>
      </c>
      <c r="E140" s="6">
        <v>0</v>
      </c>
      <c r="F140" s="6">
        <v>1540.86724</v>
      </c>
      <c r="G140" s="6">
        <v>10737.19846</v>
      </c>
      <c r="H140" s="6">
        <v>2379.66915</v>
      </c>
      <c r="I140" s="9">
        <v>888.1</v>
      </c>
      <c r="J140">
        <v>139</v>
      </c>
      <c r="K140" s="6">
        <f t="shared" si="1"/>
        <v>543.3565301828776</v>
      </c>
    </row>
    <row r="141" spans="1:11" ht="12.75">
      <c r="A141">
        <v>140</v>
      </c>
      <c r="B141" s="15">
        <v>1</v>
      </c>
      <c r="C141" s="6">
        <v>0</v>
      </c>
      <c r="D141" s="6">
        <v>0</v>
      </c>
      <c r="E141" s="6">
        <v>0</v>
      </c>
      <c r="F141" s="6">
        <v>1531.61254</v>
      </c>
      <c r="G141" s="6">
        <v>10740.98336</v>
      </c>
      <c r="H141" s="6">
        <v>2379.8272</v>
      </c>
      <c r="I141" s="9">
        <v>898.1</v>
      </c>
      <c r="J141">
        <v>140</v>
      </c>
      <c r="K141" s="6">
        <f t="shared" si="1"/>
        <v>551.4484544424665</v>
      </c>
    </row>
    <row r="142" spans="1:11" ht="12.75">
      <c r="A142">
        <v>141</v>
      </c>
      <c r="B142" s="15">
        <v>1</v>
      </c>
      <c r="C142" s="6">
        <v>0</v>
      </c>
      <c r="D142" s="6">
        <v>0</v>
      </c>
      <c r="E142" s="6">
        <v>0</v>
      </c>
      <c r="F142" s="6">
        <v>1522.35784</v>
      </c>
      <c r="G142" s="6">
        <v>10744.76826</v>
      </c>
      <c r="H142" s="6">
        <v>2379.98525</v>
      </c>
      <c r="I142" s="9">
        <v>908.1</v>
      </c>
      <c r="J142">
        <v>141</v>
      </c>
      <c r="K142" s="6">
        <f t="shared" si="1"/>
        <v>559.5403787020554</v>
      </c>
    </row>
    <row r="143" spans="1:11" ht="12.75">
      <c r="A143">
        <v>142</v>
      </c>
      <c r="B143" s="15">
        <v>1</v>
      </c>
      <c r="C143" s="6">
        <v>0</v>
      </c>
      <c r="D143" s="6">
        <v>0</v>
      </c>
      <c r="E143" s="6">
        <v>0</v>
      </c>
      <c r="F143" s="6">
        <v>1513.10313</v>
      </c>
      <c r="G143" s="6">
        <v>10748.55316</v>
      </c>
      <c r="H143" s="6">
        <v>2380.1433</v>
      </c>
      <c r="I143" s="9">
        <v>918.1</v>
      </c>
      <c r="J143">
        <v>142</v>
      </c>
      <c r="K143" s="6">
        <f t="shared" si="1"/>
        <v>567.6323029616443</v>
      </c>
    </row>
    <row r="144" spans="1:11" ht="12.75">
      <c r="A144">
        <v>143</v>
      </c>
      <c r="B144" s="15">
        <v>1</v>
      </c>
      <c r="C144" s="6">
        <v>0</v>
      </c>
      <c r="D144" s="6">
        <v>0</v>
      </c>
      <c r="E144" s="6">
        <v>0</v>
      </c>
      <c r="F144" s="6">
        <v>1503.84843</v>
      </c>
      <c r="G144" s="6">
        <v>10752.33806</v>
      </c>
      <c r="H144" s="6">
        <v>2380.30136</v>
      </c>
      <c r="I144" s="9">
        <v>928.1</v>
      </c>
      <c r="J144">
        <v>143</v>
      </c>
      <c r="K144" s="6">
        <f t="shared" si="1"/>
        <v>575.7242272212331</v>
      </c>
    </row>
    <row r="145" spans="1:11" ht="12.75">
      <c r="A145">
        <v>144</v>
      </c>
      <c r="B145" s="15">
        <v>1</v>
      </c>
      <c r="C145" s="6">
        <v>0</v>
      </c>
      <c r="D145" s="6">
        <v>0</v>
      </c>
      <c r="E145" s="6">
        <v>0</v>
      </c>
      <c r="F145" s="6">
        <v>1494.59372</v>
      </c>
      <c r="G145" s="6">
        <v>10756.12296</v>
      </c>
      <c r="H145" s="6">
        <v>2380.45941</v>
      </c>
      <c r="I145" s="9">
        <v>938.1</v>
      </c>
      <c r="J145">
        <v>144</v>
      </c>
      <c r="K145" s="6">
        <f t="shared" si="1"/>
        <v>583.8161514808221</v>
      </c>
    </row>
    <row r="146" spans="1:11" ht="12.75">
      <c r="A146">
        <v>145</v>
      </c>
      <c r="B146" s="15">
        <v>1</v>
      </c>
      <c r="C146" s="6">
        <v>0</v>
      </c>
      <c r="D146" s="6">
        <v>0</v>
      </c>
      <c r="E146" s="6">
        <v>0</v>
      </c>
      <c r="F146" s="6">
        <v>1485.33902</v>
      </c>
      <c r="G146" s="6">
        <v>10759.90786</v>
      </c>
      <c r="H146" s="6">
        <v>2380.61746</v>
      </c>
      <c r="I146" s="9">
        <v>948.1</v>
      </c>
      <c r="J146">
        <v>145</v>
      </c>
      <c r="K146" s="6">
        <f t="shared" si="1"/>
        <v>591.908075740411</v>
      </c>
    </row>
    <row r="147" spans="1:13" s="1" customFormat="1" ht="12.75">
      <c r="A147">
        <v>146</v>
      </c>
      <c r="B147" s="53">
        <v>1</v>
      </c>
      <c r="C147" s="2">
        <v>0</v>
      </c>
      <c r="D147" s="2">
        <v>0</v>
      </c>
      <c r="E147" s="2">
        <v>0</v>
      </c>
      <c r="F147" s="2">
        <v>1476.08431</v>
      </c>
      <c r="G147" s="2">
        <v>10763.69276</v>
      </c>
      <c r="H147" s="2">
        <v>2380.77551</v>
      </c>
      <c r="I147" s="3">
        <v>958.1</v>
      </c>
      <c r="J147" s="1">
        <v>146</v>
      </c>
      <c r="K147" s="2">
        <v>600</v>
      </c>
      <c r="L147" s="3">
        <f>SQRT((F147-F$85)^2+(G147-G$85)^2+(H147-H$85)^2)</f>
        <v>617.9000017438907</v>
      </c>
      <c r="M147" s="3">
        <v>618</v>
      </c>
    </row>
    <row r="148" spans="1:13" s="4" customFormat="1" ht="12.75">
      <c r="A148">
        <v>147</v>
      </c>
      <c r="B148" s="54"/>
      <c r="C148" s="8"/>
      <c r="D148" s="8"/>
      <c r="E148" s="8"/>
      <c r="F148" s="8">
        <f>F147+(F149-F147)*0.1/($I149-$I147)</f>
        <v>1475.991762970297</v>
      </c>
      <c r="G148" s="8">
        <f>G147+(G149-G147)*0.1/($I149-$I147)</f>
        <v>10763.730609009901</v>
      </c>
      <c r="H148" s="8">
        <f>H147+(H149-H147)*0.1/($I149-$I147)</f>
        <v>2380.7770904950494</v>
      </c>
      <c r="I148" s="5">
        <f>I147+(I149-I147)*0.1/($I149-$I147)</f>
        <v>958.2</v>
      </c>
      <c r="K148" s="2">
        <v>600</v>
      </c>
      <c r="L148" s="5">
        <f>SQRT((F148-F$85)^2+(G148-G$85)^2+(H148-H$85)^2)</f>
        <v>618.0000017350003</v>
      </c>
      <c r="M148" s="5" t="s">
        <v>77</v>
      </c>
    </row>
    <row r="149" spans="1:11" ht="12.75">
      <c r="A149">
        <v>148</v>
      </c>
      <c r="B149" s="15">
        <v>1</v>
      </c>
      <c r="C149" s="6">
        <v>0.1</v>
      </c>
      <c r="D149" s="6">
        <v>0</v>
      </c>
      <c r="E149" s="6">
        <v>0</v>
      </c>
      <c r="F149" s="6">
        <v>1466.73706</v>
      </c>
      <c r="G149" s="6">
        <v>10767.51551</v>
      </c>
      <c r="H149" s="6">
        <v>2380.93514</v>
      </c>
      <c r="I149" s="9">
        <v>968.2</v>
      </c>
      <c r="J149">
        <v>147</v>
      </c>
      <c r="K149" s="7">
        <v>600</v>
      </c>
    </row>
    <row r="150" spans="1:13" ht="12.75">
      <c r="A150" s="32">
        <v>149</v>
      </c>
      <c r="B150" s="33" t="s">
        <v>52</v>
      </c>
      <c r="C150" s="48">
        <v>0</v>
      </c>
      <c r="D150" s="48">
        <v>0</v>
      </c>
      <c r="E150" s="48">
        <v>0</v>
      </c>
      <c r="F150" s="48">
        <v>1466.73706</v>
      </c>
      <c r="G150" s="48">
        <v>10767.51551</v>
      </c>
      <c r="H150" s="48">
        <v>2380.93514</v>
      </c>
      <c r="I150" s="55">
        <v>968.2</v>
      </c>
      <c r="J150" s="32">
        <v>148</v>
      </c>
      <c r="K150" s="49">
        <v>600</v>
      </c>
      <c r="L150" s="32"/>
      <c r="M150" s="32"/>
    </row>
  </sheetData>
  <printOptions/>
  <pageMargins left="0.75" right="0.75" top="0.5" bottom="0.5" header="0.5" footer="0.5"/>
  <pageSetup horizontalDpi="300" verticalDpi="300" orientation="portrait" paperSize="8" r:id="rId1"/>
  <headerFooter alignWithMargins="0">
    <oddFooter>&amp;RBeam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Q35" sqref="Q35"/>
    </sheetView>
  </sheetViews>
  <sheetFormatPr defaultColWidth="9.140625" defaultRowHeight="12.75"/>
  <cols>
    <col min="3" max="3" width="9.28125" style="0" bestFit="1" customWidth="1"/>
    <col min="4" max="4" width="9.57421875" style="0" bestFit="1" customWidth="1"/>
    <col min="5" max="5" width="9.28125" style="0" bestFit="1" customWidth="1"/>
  </cols>
  <sheetData>
    <row r="2" spans="2:6" ht="12.75">
      <c r="B2" s="10" t="s">
        <v>85</v>
      </c>
      <c r="C2" s="10" t="s">
        <v>80</v>
      </c>
      <c r="D2" s="10" t="s">
        <v>81</v>
      </c>
      <c r="E2" s="10" t="s">
        <v>82</v>
      </c>
      <c r="F2" s="10" t="s">
        <v>79</v>
      </c>
    </row>
    <row r="3" spans="2:6" ht="12.75">
      <c r="B3" s="10" t="s">
        <v>83</v>
      </c>
      <c r="C3" s="9">
        <f>'beam1.geom'!F85</f>
        <v>2292.39039</v>
      </c>
      <c r="D3" s="9">
        <f>'beam1.geom'!G85</f>
        <v>10430.20649</v>
      </c>
      <c r="E3" s="9">
        <f>'beam1.geom'!H85</f>
        <v>2367.46975</v>
      </c>
      <c r="F3">
        <v>0</v>
      </c>
    </row>
    <row r="4" spans="2:6" ht="12.75">
      <c r="B4" s="10" t="s">
        <v>84</v>
      </c>
      <c r="C4" s="9">
        <f>'beam1.geom'!F148</f>
        <v>2864.368132970297</v>
      </c>
      <c r="D4" s="9">
        <f>'beam1.geom'!G148</f>
        <v>10196.285128613863</v>
      </c>
      <c r="E4" s="9">
        <f>'beam1.geom'!H148</f>
        <v>2360.668359504951</v>
      </c>
      <c r="F4" s="9">
        <f>'beam1.geom'!L148</f>
        <v>618.0000005491953</v>
      </c>
    </row>
    <row r="7" spans="2:6" ht="12.75">
      <c r="B7" s="10" t="s">
        <v>86</v>
      </c>
      <c r="C7" s="10" t="s">
        <v>80</v>
      </c>
      <c r="D7" s="10" t="s">
        <v>81</v>
      </c>
      <c r="E7" s="10" t="s">
        <v>82</v>
      </c>
      <c r="F7" s="10" t="s">
        <v>79</v>
      </c>
    </row>
    <row r="8" spans="2:6" ht="12.75">
      <c r="B8" s="10" t="s">
        <v>83</v>
      </c>
      <c r="C8" s="9">
        <f>'beam2.geom'!F85</f>
        <v>2047.9325</v>
      </c>
      <c r="D8" s="9">
        <f>'beam2.geom'!G85</f>
        <v>10529.82381</v>
      </c>
      <c r="E8" s="9">
        <f>'beam2.geom'!H85</f>
        <v>2371.00955</v>
      </c>
      <c r="F8">
        <v>0</v>
      </c>
    </row>
    <row r="9" spans="2:6" ht="12.75">
      <c r="B9" s="10" t="s">
        <v>84</v>
      </c>
      <c r="C9" s="9">
        <f>'beam2.geom'!F148</f>
        <v>1475.991762970297</v>
      </c>
      <c r="D9" s="9">
        <f>'beam2.geom'!G148</f>
        <v>10763.730609009901</v>
      </c>
      <c r="E9" s="9">
        <f>'beam2.geom'!H148</f>
        <v>2380.7770904950494</v>
      </c>
      <c r="F9" s="9">
        <f>'beam2.geom'!L148</f>
        <v>618.0000017350003</v>
      </c>
    </row>
    <row r="13" spans="2:8" ht="12.75">
      <c r="B13">
        <v>0</v>
      </c>
      <c r="C13">
        <v>50</v>
      </c>
      <c r="D13">
        <v>-50</v>
      </c>
      <c r="E13">
        <f>53/2</f>
        <v>26.5</v>
      </c>
      <c r="F13">
        <f>477/2</f>
        <v>238.5</v>
      </c>
      <c r="G13">
        <f>25/2</f>
        <v>12.5</v>
      </c>
      <c r="H13">
        <f>460/2</f>
        <v>230</v>
      </c>
    </row>
    <row r="14" spans="2:8" ht="12.75">
      <c r="B14">
        <v>618000</v>
      </c>
      <c r="C14">
        <v>300</v>
      </c>
      <c r="D14">
        <v>-300</v>
      </c>
      <c r="E14">
        <f>-53/2</f>
        <v>-26.5</v>
      </c>
      <c r="F14">
        <f>-F13</f>
        <v>-238.5</v>
      </c>
      <c r="G14">
        <f>-G13</f>
        <v>-12.5</v>
      </c>
      <c r="H14">
        <f>-H13</f>
        <v>-230</v>
      </c>
    </row>
    <row r="17" spans="2:5" ht="12.75">
      <c r="B17">
        <v>0</v>
      </c>
      <c r="C17">
        <v>618000</v>
      </c>
      <c r="D17">
        <v>0</v>
      </c>
      <c r="E17">
        <v>618000</v>
      </c>
    </row>
    <row r="18" spans="2:5" ht="12.75">
      <c r="B18">
        <v>50</v>
      </c>
      <c r="C18">
        <v>300</v>
      </c>
      <c r="D18">
        <f aca="true" t="shared" si="0" ref="D18:E20">-B18</f>
        <v>-50</v>
      </c>
      <c r="E18">
        <f t="shared" si="0"/>
        <v>-300</v>
      </c>
    </row>
    <row r="19" spans="2:5" ht="12.75">
      <c r="B19">
        <f>53/2</f>
        <v>26.5</v>
      </c>
      <c r="C19">
        <f>477/2</f>
        <v>238.5</v>
      </c>
      <c r="D19">
        <f t="shared" si="0"/>
        <v>-26.5</v>
      </c>
      <c r="E19">
        <f t="shared" si="0"/>
        <v>-238.5</v>
      </c>
    </row>
    <row r="20" spans="2:5" ht="12.75">
      <c r="B20">
        <f>25/2</f>
        <v>12.5</v>
      </c>
      <c r="C20">
        <f>460/2</f>
        <v>230</v>
      </c>
      <c r="D20">
        <f t="shared" si="0"/>
        <v>-12.5</v>
      </c>
      <c r="E20">
        <f t="shared" si="0"/>
        <v>-230</v>
      </c>
    </row>
    <row r="23" spans="1:4" ht="12.75">
      <c r="A23">
        <f>-B23</f>
        <v>-132000</v>
      </c>
      <c r="B23">
        <v>132000</v>
      </c>
      <c r="C23">
        <v>100</v>
      </c>
      <c r="D23">
        <f>26.5*2</f>
        <v>53</v>
      </c>
    </row>
    <row r="24" spans="1:4" ht="12.75">
      <c r="A24">
        <f>-B24</f>
        <v>-750000</v>
      </c>
      <c r="B24">
        <f>132000+618000</f>
        <v>750000</v>
      </c>
      <c r="C24">
        <v>600</v>
      </c>
      <c r="D24">
        <f>238.5*2</f>
        <v>477</v>
      </c>
    </row>
  </sheetData>
  <printOptions/>
  <pageMargins left="0.63" right="0.75" top="0.66" bottom="0.64" header="0.5" footer="0.5"/>
  <pageSetup horizontalDpi="409" verticalDpi="409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H16"/>
  <sheetViews>
    <sheetView workbookViewId="0" topLeftCell="A1">
      <selection activeCell="F11" sqref="F11"/>
    </sheetView>
  </sheetViews>
  <sheetFormatPr defaultColWidth="9.140625" defaultRowHeight="12.75"/>
  <cols>
    <col min="3" max="3" width="18.7109375" style="0" customWidth="1"/>
    <col min="4" max="4" width="10.8515625" style="0" customWidth="1"/>
  </cols>
  <sheetData>
    <row r="3" spans="3:5" ht="12.75">
      <c r="C3" t="s">
        <v>161</v>
      </c>
      <c r="D3" s="94">
        <v>32500</v>
      </c>
      <c r="E3" t="s">
        <v>162</v>
      </c>
    </row>
    <row r="4" spans="3:5" ht="12.75">
      <c r="C4" t="s">
        <v>163</v>
      </c>
      <c r="D4" s="94">
        <v>10000</v>
      </c>
      <c r="E4" t="s">
        <v>162</v>
      </c>
    </row>
    <row r="5" spans="3:5" ht="12.75">
      <c r="C5" t="s">
        <v>164</v>
      </c>
      <c r="D5" s="94">
        <v>7500</v>
      </c>
      <c r="E5" t="s">
        <v>162</v>
      </c>
    </row>
    <row r="6" spans="3:5" ht="12.75">
      <c r="C6" t="s">
        <v>165</v>
      </c>
      <c r="D6" s="94">
        <v>50800</v>
      </c>
      <c r="E6" t="s">
        <v>162</v>
      </c>
    </row>
    <row r="7" spans="3:6" ht="12.75">
      <c r="C7" s="10" t="s">
        <v>166</v>
      </c>
      <c r="D7" s="95">
        <f>SUM(D3:D6)</f>
        <v>100800</v>
      </c>
      <c r="E7" s="10" t="s">
        <v>162</v>
      </c>
      <c r="F7">
        <f>D7*2*370/280</f>
        <v>266400</v>
      </c>
    </row>
    <row r="9" spans="3:4" ht="12.75">
      <c r="C9" t="s">
        <v>167</v>
      </c>
      <c r="D9">
        <v>280</v>
      </c>
    </row>
    <row r="10" spans="3:5" ht="12.75">
      <c r="C10" s="10" t="s">
        <v>168</v>
      </c>
      <c r="D10" s="10">
        <f>D7/D9</f>
        <v>360</v>
      </c>
      <c r="E10" s="10" t="s">
        <v>162</v>
      </c>
    </row>
    <row r="11" spans="3:8" ht="12.75">
      <c r="C11" t="s">
        <v>169</v>
      </c>
      <c r="D11">
        <f>D10*2</f>
        <v>720</v>
      </c>
      <c r="E11" t="s">
        <v>162</v>
      </c>
      <c r="F11">
        <f>D11*370</f>
        <v>266400</v>
      </c>
      <c r="G11">
        <f>F11/2</f>
        <v>133200</v>
      </c>
      <c r="H11">
        <f>G11*0.3</f>
        <v>39960</v>
      </c>
    </row>
    <row r="12" ht="12.75">
      <c r="H12">
        <f>G11*0.1</f>
        <v>13320</v>
      </c>
    </row>
    <row r="13" ht="12.75">
      <c r="H13">
        <f>G11*0.6</f>
        <v>79920</v>
      </c>
    </row>
    <row r="14" spans="3:6" ht="12.75">
      <c r="C14" t="s">
        <v>170</v>
      </c>
      <c r="D14" t="s">
        <v>171</v>
      </c>
      <c r="F14">
        <f>370*0.1</f>
        <v>37</v>
      </c>
    </row>
    <row r="15" ht="12.75">
      <c r="H15">
        <f>SUM(H11:H14)</f>
        <v>133200</v>
      </c>
    </row>
    <row r="16" ht="12.75">
      <c r="F16">
        <f>40*D11</f>
        <v>28800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goddard</dc:creator>
  <cp:keywords/>
  <dc:description/>
  <cp:lastModifiedBy>jimenez</cp:lastModifiedBy>
  <cp:lastPrinted>2004-04-30T08:13:34Z</cp:lastPrinted>
  <dcterms:created xsi:type="dcterms:W3CDTF">2003-09-30T08:01:03Z</dcterms:created>
  <dcterms:modified xsi:type="dcterms:W3CDTF">2005-02-28T14:16:53Z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-2023592075</vt:i4>
  </property>
  <property fmtid="{D5CDD505-2E9C-101B-9397-08002B2CF9AE}" pid="3" name="_EmailSubject">
    <vt:lpwstr>TD trajectories.xls</vt:lpwstr>
  </property>
  <property fmtid="{D5CDD505-2E9C-101B-9397-08002B2CF9AE}" pid="4" name="_AuthorEmail">
    <vt:lpwstr>Brennan.Goddard@cern.ch</vt:lpwstr>
  </property>
  <property fmtid="{D5CDD505-2E9C-101B-9397-08002B2CF9AE}" pid="5" name="_AuthorEmailDisplayName">
    <vt:lpwstr>Brennan Goddard</vt:lpwstr>
  </property>
  <property fmtid="{D5CDD505-2E9C-101B-9397-08002B2CF9AE}" pid="6" name="_ReviewingToolsShownOnce">
    <vt:lpwstr/>
  </property>
</Properties>
</file>