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1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'!$A$1:$AK$50</definedName>
    <definedName name="_xlnm.Print_Area" localSheetId="1">'Tighteners'!$AC$15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'Tighteners'!$AC$15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<sst xmlns="http://schemas.openxmlformats.org/spreadsheetml/2006/main" count="713" uniqueCount="385">
  <si>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</si>
  <si>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</si>
  <si>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</si>
  <si>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</si>
  <si>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</si>
  <si>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</si>
  <si>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</si>
  <si>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</si>
  <si>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</si>
  <si>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</si>
  <si>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</si>
  <si>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</si>
  <si>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</si>
  <si>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</si>
  <si>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</si>
  <si>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</si>
  <si>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</si>
  <si>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</si>
  <si>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</si>
  <si>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</si>
  <si>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</si>
  <si>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</si>
  <si>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</si>
  <si>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</si>
  <si>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</si>
  <si>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</si>
  <si>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</si>
  <si>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</si>
  <si>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</si>
  <si>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</si>
  <si>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</si>
  <si>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</si>
  <si>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</si>
  <si>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</si>
  <si>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</si>
  <si>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</si>
  <si>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</si>
  <si>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</si>
  <si>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</si>
  <si>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</si>
  <si>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</si>
  <si>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</si>
  <si>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</si>
  <si>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</si>
  <si>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</si>
  <si>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</si>
  <si>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</si>
  <si>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</si>
  <si>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</si>
  <si>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</si>
  <si>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</si>
  <si>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</si>
  <si>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</si>
  <si>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</si>
  <si>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</si>
  <si>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</si>
  <si>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</si>
  <si>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</si>
  <si>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</si>
  <si>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</si>
  <si>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</si>
  <si>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</si>
  <si>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</si>
  <si>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</si>
  <si>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</si>
  <si>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</si>
  <si>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</si>
  <si>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</si>
  <si>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</si>
  <si>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</si>
  <si>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</si>
  <si>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</si>
  <si>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</si>
  <si>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</si>
  <si>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</si>
  <si>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</si>
  <si>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</si>
  <si>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</si>
  <si>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</si>
  <si>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</si>
  <si>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</si>
  <si>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</si>
  <si>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</si>
  <si>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</si>
  <si>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</si>
  <si>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</si>
  <si>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</si>
  <si>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</si>
  <si>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</si>
  <si>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</si>
  <si>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</si>
  <si>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</si>
  <si>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</si>
  <si>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</si>
  <si>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</si>
  <si>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</si>
  <si>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</si>
  <si>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</si>
  <si>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</si>
  <si>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</si>
  <si>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</si>
  <si>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</si>
  <si>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</si>
  <si>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</si>
  <si>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</si>
  <si>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</si>
  <si>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</si>
  <si>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</si>
  <si>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</si>
  <si>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</si>
  <si>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</si>
  <si>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</si>
  <si>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</si>
  <si>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</si>
  <si>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</si>
  <si>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</si>
  <si>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</si>
  <si>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</si>
  <si>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</si>
  <si>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</si>
  <si>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</si>
  <si>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</si>
  <si>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</si>
  <si>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</si>
  <si>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</si>
  <si>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</si>
  <si>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</si>
  <si>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</si>
  <si>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</si>
  <si>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</si>
  <si>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</si>
  <si>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</si>
  <si>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</si>
  <si>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</si>
  <si>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</si>
  <si>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</si>
  <si>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</si>
  <si>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</si>
  <si>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</si>
  <si>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</si>
  <si>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</si>
  <si>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</si>
  <si>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</si>
  <si>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</si>
  <si>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</si>
  <si>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</si>
  <si>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</si>
  <si>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</si>
  <si>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</si>
  <si>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</si>
  <si>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</si>
  <si>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</si>
  <si>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</si>
  <si>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</si>
  <si>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</si>
  <si>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</si>
  <si>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</si>
  <si>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</si>
  <si>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</si>
  <si>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</si>
  <si>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</si>
  <si>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</si>
  <si>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</si>
  <si>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</si>
  <si>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</si>
  <si>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</si>
  <si>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</si>
  <si>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</si>
  <si>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</si>
  <si>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</si>
  <si>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</si>
  <si>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</si>
  <si>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</si>
  <si>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</si>
  <si>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</si>
  <si>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</si>
  <si>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</si>
  <si>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</si>
  <si>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</si>
  <si>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</si>
  <si>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</si>
  <si>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</si>
  <si>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</si>
  <si>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</si>
  <si>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</si>
  <si>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</si>
  <si>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</si>
  <si>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</si>
  <si>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</si>
  <si>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</si>
  <si>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</si>
  <si>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</si>
  <si>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</si>
  <si>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</si>
  <si>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</si>
  <si>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</si>
  <si>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</si>
  <si>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</si>
  <si>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</si>
  <si>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</si>
  <si>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</si>
  <si>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</si>
  <si>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</si>
  <si>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</si>
  <si>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</si>
  <si>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</si>
  <si>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</si>
  <si>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</si>
  <si>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</si>
  <si>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</si>
  <si>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</si>
  <si>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</si>
  <si>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</si>
  <si>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</si>
  <si>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</si>
  <si>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</si>
  <si>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</si>
  <si>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</si>
  <si>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</si>
  <si>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</si>
  <si>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</si>
  <si>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</si>
  <si>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</si>
  <si>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</si>
  <si>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</si>
  <si>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</si>
  <si>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</si>
  <si>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</si>
  <si>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</si>
  <si>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</si>
  <si>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</si>
  <si>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</si>
  <si>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</si>
  <si>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</si>
  <si>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</si>
  <si>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</si>
  <si>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</si>
  <si>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</si>
  <si>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</si>
  <si>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</si>
  <si>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</si>
  <si>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</si>
  <si>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</si>
  <si>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</si>
  <si>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</si>
  <si>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</si>
  <si>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</si>
  <si>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</si>
  <si>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</si>
  <si>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</si>
  <si>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</si>
  <si>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</si>
  <si>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</si>
  <si>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</si>
  <si>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</si>
  <si>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</si>
  <si>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</si>
  <si>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</si>
  <si>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</si>
  <si>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</si>
  <si>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</si>
  <si>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</si>
  <si>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</si>
  <si>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</si>
  <si>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</si>
  <si>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</si>
  <si>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</si>
  <si>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</si>
  <si>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</si>
  <si>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</si>
  <si>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</si>
  <si>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</si>
  <si>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</si>
  <si>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</si>
  <si>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</si>
  <si>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</si>
  <si>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</si>
  <si>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</si>
  <si>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</si>
  <si>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</si>
  <si>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</si>
  <si>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</si>
  <si>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</si>
  <si>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</si>
  <si>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</si>
  <si>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</si>
  <si>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</si>
  <si>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</si>
  <si>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</si>
  <si>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</si>
  <si>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</si>
  <si>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</si>
  <si>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</si>
  <si>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</si>
  <si>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</si>
  <si>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</si>
  <si>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</si>
  <si>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</si>
  <si>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</si>
  <si>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</si>
  <si>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</si>
  <si>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</si>
  <si>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</si>
  <si>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</si>
  <si>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</si>
  <si>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</si>
  <si>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</si>
  <si>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</si>
  <si>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</si>
  <si>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</si>
  <si>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</si>
  <si>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</si>
  <si>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</si>
  <si>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</si>
  <si>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</si>
  <si>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</si>
  <si>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</si>
  <si>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</si>
  <si>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</si>
  <si>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</si>
  <si>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</si>
  <si>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</si>
  <si>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</si>
  <si>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</si>
  <si>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</si>
  <si>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</si>
  <si>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</si>
  <si>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</si>
  <si>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</si>
  <si>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</si>
  <si>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</si>
  <si>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</si>
  <si>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</si>
  <si>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</si>
  <si>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</si>
  <si>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</si>
  <si>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</si>
  <si>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</si>
  <si>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</si>
  <si>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</si>
  <si>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</si>
  <si>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</si>
  <si>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</si>
  <si>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</si>
  <si>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</si>
  <si>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</si>
  <si>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</si>
  <si>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</si>
  <si>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</si>
  <si>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</si>
  <si>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</si>
  <si>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</si>
  <si>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</si>
  <si>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</si>
  <si>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</si>
  <si>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</si>
  <si>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</si>
  <si>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</si>
  <si>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</si>
  <si>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</si>
  <si>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</si>
  <si>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</si>
  <si>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</si>
  <si>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</si>
  <si>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</si>
  <si>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</si>
  <si>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</si>
  <si>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</si>
  <si>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</si>
  <si>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</si>
  <si>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</si>
  <si>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</si>
  <si>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</si>
  <si>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</si>
  <si>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</si>
  <si>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</si>
  <si>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</si>
  <si>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</si>
  <si>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</si>
  <si>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</si>
  <si>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</si>
  <si>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</si>
  <si>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</si>
  <si>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-&gt;No</t>
  </si>
  <si>
    <t>GSNC-&gt;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</si>
</sst>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3"/>
  <sheetViews>
    <sheetView zoomScale="75" zoomScaleNormal="75" workbookViewId="0" topLeftCell="A1">
      <pane xSplit="1" topLeftCell="S1" activePane="topRight" state="frozen"/>
      <selection pane="topLeft" activeCell="A1" sqref="A1"/>
      <selection pane="topRight" activeCell="AE9" sqref="AE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339</v>
      </c>
      <c r="K1" s="154" t="s">
        <v>334</v>
      </c>
      <c r="L1" s="189" t="s">
        <v>4</v>
      </c>
      <c r="M1" s="33" t="s">
        <v>29</v>
      </c>
      <c r="N1" s="38" t="s">
        <v>123</v>
      </c>
      <c r="O1" s="187" t="s">
        <v>335</v>
      </c>
      <c r="P1" s="33" t="s">
        <v>30</v>
      </c>
      <c r="Q1" s="156" t="s">
        <v>336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357</v>
      </c>
      <c r="AA1" s="216" t="s">
        <v>359</v>
      </c>
      <c r="AB1" s="166" t="s">
        <v>117</v>
      </c>
      <c r="AC1" s="217" t="s">
        <v>366</v>
      </c>
      <c r="AD1" s="166" t="s">
        <v>360</v>
      </c>
      <c r="AE1" s="166" t="s">
        <v>262</v>
      </c>
      <c r="AF1" s="165" t="s">
        <v>358</v>
      </c>
      <c r="AG1" s="209" t="s">
        <v>342</v>
      </c>
      <c r="AH1" s="209" t="s">
        <v>356</v>
      </c>
    </row>
    <row r="2" spans="1:34" ht="12.75">
      <c r="A2" s="41" t="s">
        <v>349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365</v>
      </c>
      <c r="AA2" s="52"/>
      <c r="AB2" s="53"/>
      <c r="AC2" s="220" t="s">
        <v>364</v>
      </c>
      <c r="AD2" s="53" t="s">
        <v>41</v>
      </c>
      <c r="AE2" s="220" t="s">
        <v>364</v>
      </c>
      <c r="AF2" s="88"/>
      <c r="AG2" s="88"/>
      <c r="AH2" s="88"/>
    </row>
    <row r="3" spans="1:34" ht="12.75">
      <c r="A3" s="170" t="s">
        <v>327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223" t="s">
        <v>367</v>
      </c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312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3781</v>
      </c>
      <c r="AB6" s="147">
        <f>Y6-K6</f>
        <v>-532</v>
      </c>
      <c r="AC6" s="91">
        <v>0</v>
      </c>
      <c r="AD6" s="147">
        <f>AC6+AB6</f>
        <v>-532</v>
      </c>
      <c r="AE6" s="202">
        <f>7+1</f>
        <v>8</v>
      </c>
      <c r="AF6" s="173">
        <f>Y6/D6+AE6</f>
        <v>3781</v>
      </c>
      <c r="AG6" s="88">
        <f>J6-(AA6*D6)</f>
        <v>524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202">
        <f>208+1+1</f>
        <v>210</v>
      </c>
      <c r="AF7" s="173">
        <f>Y7/D7+AE7</f>
        <v>210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318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Z8+AC8+AE8</f>
        <v>4029</v>
      </c>
      <c r="AB8" s="147">
        <f>Y8-K8</f>
        <v>-487</v>
      </c>
      <c r="AC8" s="91">
        <v>0</v>
      </c>
      <c r="AD8" s="147">
        <f>AC8+AB8</f>
        <v>-487</v>
      </c>
      <c r="AE8" s="202">
        <f>207+3+1</f>
        <v>211</v>
      </c>
      <c r="AF8" s="173">
        <f>Y8/D8+AE8</f>
        <v>4029</v>
      </c>
      <c r="AG8" s="173">
        <f t="shared" si="3"/>
        <v>661</v>
      </c>
      <c r="AH8" s="173" t="s">
        <v>347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315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Z9+AC9+AE9</f>
        <v>4710</v>
      </c>
      <c r="AB9" s="147">
        <f>Y9-K9</f>
        <v>-3284</v>
      </c>
      <c r="AC9" s="91">
        <f>1389+405</f>
        <v>1794</v>
      </c>
      <c r="AD9" s="147">
        <f>AC9+AB9</f>
        <v>-1490</v>
      </c>
      <c r="AE9" s="91">
        <f>AC9/D9</f>
        <v>897</v>
      </c>
      <c r="AF9" s="173">
        <f>Y9/D9+AE9</f>
        <v>3560</v>
      </c>
      <c r="AG9" s="173">
        <f t="shared" si="3"/>
        <v>-810</v>
      </c>
      <c r="AH9" s="173" t="s">
        <v>348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/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303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303</v>
      </c>
      <c r="X11" s="163">
        <v>0</v>
      </c>
      <c r="Y11" s="162">
        <f>V11+W11+X11</f>
        <v>207126</v>
      </c>
      <c r="Z11" s="162">
        <v>207000</v>
      </c>
      <c r="AA11" s="162">
        <f>Z11+AC11+AE11</f>
        <v>207038.73770491802</v>
      </c>
      <c r="AB11" s="147">
        <f>Y11-K11</f>
        <v>-55479</v>
      </c>
      <c r="AC11" s="91">
        <v>0</v>
      </c>
      <c r="AD11" s="147">
        <f>AC11+AB11</f>
        <v>-55479</v>
      </c>
      <c r="AE11" s="202">
        <f>2363/D11</f>
        <v>38.73770491803279</v>
      </c>
      <c r="AF11" s="173">
        <f t="shared" si="4"/>
        <v>3434.245901639344</v>
      </c>
      <c r="AG11" s="173">
        <f t="shared" si="3"/>
        <v>-12366758</v>
      </c>
      <c r="AH11" s="173"/>
    </row>
    <row r="12" spans="1:37" s="15" customFormat="1" ht="12.75">
      <c r="A12" s="82" t="s">
        <v>340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309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368</v>
      </c>
      <c r="X13" s="162">
        <v>1830</v>
      </c>
      <c r="Y13" s="162">
        <f>V13+W13+X13</f>
        <v>357575</v>
      </c>
      <c r="Z13" s="162">
        <v>10604</v>
      </c>
      <c r="AA13" s="162">
        <f>Z13+AC13+AE13</f>
        <v>60786.73224043716</v>
      </c>
      <c r="AB13" s="147">
        <f>Y13-K13</f>
        <v>-430240</v>
      </c>
      <c r="AC13" s="91">
        <v>49910</v>
      </c>
      <c r="AD13" s="147">
        <f>AC13+AB13</f>
        <v>-380330</v>
      </c>
      <c r="AE13" s="91">
        <f>AC13/D13</f>
        <v>272.73224043715845</v>
      </c>
      <c r="AF13" s="173">
        <f t="shared" si="4"/>
        <v>2226.6939890710382</v>
      </c>
      <c r="AG13" s="173">
        <f t="shared" si="3"/>
        <v>-10332692</v>
      </c>
      <c r="AH13" s="173" t="s">
        <v>348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/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310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Z16+AC16+AE16</f>
        <v>10604</v>
      </c>
      <c r="AB16" s="147">
        <f>Y16-K16</f>
        <v>-15205</v>
      </c>
      <c r="AC16" s="91">
        <v>0</v>
      </c>
      <c r="AD16" s="147">
        <f>AC16+AB16</f>
        <v>-15205</v>
      </c>
      <c r="AE16" s="202"/>
      <c r="AF16" s="173">
        <f t="shared" si="4"/>
        <v>1770.8333333333333</v>
      </c>
      <c r="AG16" s="173">
        <f t="shared" si="3"/>
        <v>-37794</v>
      </c>
      <c r="AH16" s="173" t="s">
        <v>348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306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Z17+AC17+AE17</f>
        <v>4438</v>
      </c>
      <c r="AB17" s="147">
        <f>Y17-K17</f>
        <v>127</v>
      </c>
      <c r="AC17" s="147"/>
      <c r="AD17" s="147"/>
      <c r="AE17" s="202">
        <f>4+3+2</f>
        <v>9</v>
      </c>
      <c r="AF17" s="167">
        <f t="shared" si="4"/>
        <v>4441</v>
      </c>
      <c r="AG17" s="167">
        <f t="shared" si="3"/>
        <v>252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307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Z18+AC18+AE18</f>
        <v>3590</v>
      </c>
      <c r="AB18" s="147">
        <f>Y18-K18</f>
        <v>-713</v>
      </c>
      <c r="AC18" s="91">
        <v>0</v>
      </c>
      <c r="AD18" s="147">
        <f>AC18+AB18</f>
        <v>-713</v>
      </c>
      <c r="AE18" s="202"/>
      <c r="AF18" s="173">
        <f t="shared" si="4"/>
        <v>3592</v>
      </c>
      <c r="AG18" s="173">
        <f t="shared" si="3"/>
        <v>715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Z20+AC20+AE20</f>
        <v>2503</v>
      </c>
      <c r="AB20" s="198">
        <f>Y20-K20</f>
        <v>-4543</v>
      </c>
      <c r="AC20" s="91">
        <v>0</v>
      </c>
      <c r="AD20" s="147">
        <f>AC20+AB20</f>
        <v>-4543</v>
      </c>
      <c r="AE20" s="199">
        <f>AC20/D20</f>
        <v>0</v>
      </c>
      <c r="AF20" s="179">
        <v>2611</v>
      </c>
      <c r="AG20" s="179">
        <f>J20-(AA20*D20)</f>
        <v>4014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Z21+AC21+AE21</f>
        <v>5537</v>
      </c>
      <c r="AB21" s="198">
        <f>Y21-K21</f>
        <v>-5996</v>
      </c>
      <c r="AC21" s="91">
        <v>0</v>
      </c>
      <c r="AD21" s="147">
        <f>AC21+AB21</f>
        <v>-5996</v>
      </c>
      <c r="AE21" s="199">
        <f>AC21/D21</f>
        <v>0</v>
      </c>
      <c r="AF21" s="179">
        <v>3445</v>
      </c>
      <c r="AG21" s="179">
        <f>J21-(AA21*D21)</f>
        <v>-4108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/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369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/>
      <c r="AE25" s="91">
        <v>0</v>
      </c>
      <c r="AF25" s="88">
        <f>Y25/D25+AE25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Z27+AC27+AE27</f>
        <v>3780</v>
      </c>
      <c r="AB27" s="147">
        <f aca="true" t="shared" si="13" ref="AB27:AB32">Y27-K27</f>
        <v>-521</v>
      </c>
      <c r="AC27" s="91"/>
      <c r="AD27" s="91"/>
      <c r="AE27" s="91">
        <f aca="true" t="shared" si="14" ref="AE27:AE32">AC27/D27</f>
        <v>0</v>
      </c>
      <c r="AF27" s="167">
        <f aca="true" t="shared" si="15" ref="AF27:AF32">Y27/D27</f>
        <v>3784</v>
      </c>
      <c r="AG27" s="167">
        <f aca="true" t="shared" si="16" ref="AG27:AG32">J27-(AA27*D27)</f>
        <v>525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308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147">
        <f>AC28+AB28</f>
        <v>2941</v>
      </c>
      <c r="AE28" s="91">
        <f>69/D28</f>
        <v>34.5</v>
      </c>
      <c r="AF28" s="167">
        <f>Y28/D28+AE28</f>
        <v>5810</v>
      </c>
      <c r="AG28" s="167">
        <f t="shared" si="16"/>
        <v>-585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>
        <f t="shared" si="14"/>
        <v>0</v>
      </c>
      <c r="AF29" s="167">
        <f t="shared" si="15"/>
        <v>4152.5</v>
      </c>
      <c r="AG29" s="167">
        <f t="shared" si="16"/>
        <v>-7220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>
        <f t="shared" si="14"/>
        <v>0</v>
      </c>
      <c r="AF30" s="167">
        <f t="shared" si="15"/>
        <v>4101.5</v>
      </c>
      <c r="AG30" s="167">
        <f t="shared" si="16"/>
        <v>-42460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311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>
        <f t="shared" si="14"/>
        <v>0</v>
      </c>
      <c r="AF31" s="167">
        <f t="shared" si="15"/>
        <v>4063.3333333333335</v>
      </c>
      <c r="AG31" s="167">
        <f t="shared" si="16"/>
        <v>-1454580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>
        <f t="shared" si="14"/>
        <v>0</v>
      </c>
      <c r="AF32" s="179">
        <f t="shared" si="15"/>
        <v>7606.666666666667</v>
      </c>
      <c r="AG32" s="167">
        <f t="shared" si="16"/>
        <v>-245460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313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Z36+AC36+AE36</f>
        <v>4133</v>
      </c>
      <c r="AB36" s="147">
        <f>Y36-K36</f>
        <v>-215</v>
      </c>
      <c r="AC36" s="147"/>
      <c r="AD36" s="147"/>
      <c r="AE36" s="202">
        <f>43+1</f>
        <v>44</v>
      </c>
      <c r="AF36" s="167">
        <f>Y36/D36</f>
        <v>4090</v>
      </c>
      <c r="AG36" s="167">
        <f>J36-(AA36*D36)</f>
        <v>557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202">
        <v>14</v>
      </c>
      <c r="AF37" s="167">
        <f aca="true" t="shared" si="28" ref="AF37:AF50">Y37/D37</f>
        <v>4092</v>
      </c>
      <c r="AG37" s="167">
        <f aca="true" t="shared" si="29" ref="AG37:AG51">J37-(AA37*D37)</f>
        <v>596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319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147">
        <f>AC38+AB38</f>
        <v>-4631</v>
      </c>
      <c r="AE38" s="147">
        <v>0</v>
      </c>
      <c r="AF38" s="195">
        <f>Y38/D38+AE21</f>
        <v>2761.3333333333335</v>
      </c>
      <c r="AG38" s="195">
        <f t="shared" si="29"/>
        <v>-44280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147">
        <f>AC39+AB39</f>
        <v>221</v>
      </c>
      <c r="AE39" s="91">
        <f>AC39/D39</f>
        <v>600</v>
      </c>
      <c r="AF39" s="195">
        <f t="shared" si="28"/>
        <v>3778.6666666666665</v>
      </c>
      <c r="AG39" s="195">
        <f t="shared" si="29"/>
        <v>-21720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95">
        <f t="shared" si="28"/>
        <v>4000</v>
      </c>
      <c r="AG40" s="195">
        <f t="shared" si="29"/>
        <v>-115860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67">
        <f t="shared" si="28"/>
        <v>4768.666666666667</v>
      </c>
      <c r="AG41" s="167">
        <f t="shared" si="29"/>
        <v>-21930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67">
        <f t="shared" si="28"/>
        <v>2100</v>
      </c>
      <c r="AG42" s="167">
        <f t="shared" si="29"/>
        <v>3170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317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67">
        <f t="shared" si="28"/>
        <v>4102</v>
      </c>
      <c r="AG43" s="167">
        <f t="shared" si="29"/>
        <v>-7020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314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67">
        <f t="shared" si="28"/>
        <v>4102</v>
      </c>
      <c r="AG44" s="167">
        <f t="shared" si="29"/>
        <v>590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314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67">
        <f t="shared" si="28"/>
        <v>4102</v>
      </c>
      <c r="AG45" s="167">
        <f t="shared" si="29"/>
        <v>590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314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67">
        <f t="shared" si="28"/>
        <v>4102</v>
      </c>
      <c r="AG46" s="167">
        <f t="shared" si="29"/>
        <v>590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67">
        <f t="shared" si="28"/>
        <v>5333.333333333334</v>
      </c>
      <c r="AG47" s="167">
        <f t="shared" si="29"/>
        <v>583.5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322</v>
      </c>
      <c r="X48" s="162">
        <v>140</v>
      </c>
      <c r="Y48" s="162">
        <f t="shared" si="26"/>
        <v>331</v>
      </c>
      <c r="Z48" s="162" t="s">
        <v>372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147"/>
      <c r="AF48" s="88">
        <f t="shared" si="28"/>
        <v>3310</v>
      </c>
      <c r="AG48" s="88" t="e">
        <f t="shared" si="29"/>
        <v>#VALUE!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314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67">
        <f t="shared" si="28"/>
        <v>4100</v>
      </c>
      <c r="AG49" s="167">
        <f t="shared" si="29"/>
        <v>590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314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67">
        <f t="shared" si="28"/>
        <v>4100</v>
      </c>
      <c r="AG50" s="167">
        <f t="shared" si="29"/>
        <v>590</v>
      </c>
      <c r="AH50" s="167"/>
    </row>
    <row r="51" spans="1:41" ht="12.75">
      <c r="A51" s="221" t="s">
        <v>345</v>
      </c>
      <c r="B51" s="43" t="s">
        <v>346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371</v>
      </c>
      <c r="X51" s="162"/>
      <c r="Y51" s="162"/>
      <c r="Z51" s="162"/>
      <c r="AA51" s="162"/>
      <c r="AB51" s="147"/>
      <c r="AC51" s="147"/>
      <c r="AD51" s="147"/>
      <c r="AE51" s="147">
        <v>0</v>
      </c>
      <c r="AF51" s="167"/>
      <c r="AG51" s="167">
        <f t="shared" si="29"/>
        <v>234.5</v>
      </c>
      <c r="AH51" s="167"/>
      <c r="AO51" t="s">
        <v>274</v>
      </c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339</v>
      </c>
      <c r="K57" s="154" t="s">
        <v>334</v>
      </c>
      <c r="L57" s="189" t="s">
        <v>4</v>
      </c>
      <c r="M57" s="33" t="s">
        <v>29</v>
      </c>
      <c r="N57" s="38" t="s">
        <v>123</v>
      </c>
      <c r="O57" s="187" t="s">
        <v>335</v>
      </c>
      <c r="P57" s="33" t="s">
        <v>30</v>
      </c>
      <c r="Q57" s="156" t="s">
        <v>336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357</v>
      </c>
      <c r="AA57" s="216" t="s">
        <v>359</v>
      </c>
      <c r="AB57" s="166" t="s">
        <v>373</v>
      </c>
      <c r="AC57" s="166" t="s">
        <v>370</v>
      </c>
      <c r="AD57" s="166" t="s">
        <v>360</v>
      </c>
      <c r="AE57" s="166" t="s">
        <v>262</v>
      </c>
      <c r="AF57" s="165" t="s">
        <v>361</v>
      </c>
      <c r="AG57" s="209" t="s">
        <v>342</v>
      </c>
      <c r="AH57" s="209" t="s">
        <v>356</v>
      </c>
      <c r="AI57" s="218" t="s">
        <v>337</v>
      </c>
      <c r="AJ57" s="190" t="s">
        <v>304</v>
      </c>
      <c r="AK57" s="190" t="s">
        <v>338</v>
      </c>
      <c r="AL57" s="218" t="s">
        <v>363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367</v>
      </c>
      <c r="AC58" s="4"/>
      <c r="AD58" s="4"/>
      <c r="AE58" s="4"/>
      <c r="AF58" s="21"/>
      <c r="AG58" s="21"/>
      <c r="AH58" s="21"/>
      <c r="AI58" s="219" t="s">
        <v>362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323</v>
      </c>
      <c r="X60" s="162">
        <v>2</v>
      </c>
      <c r="Y60" s="162">
        <f>V60+W60+X60</f>
        <v>2004</v>
      </c>
      <c r="Z60" s="162">
        <v>800</v>
      </c>
      <c r="AA60" s="162">
        <f>AE60+AF60</f>
        <v>2933</v>
      </c>
      <c r="AB60" s="202">
        <f>(3+2)/D60</f>
        <v>5</v>
      </c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32" ref="AG60:AG67">J60-(AA60*D60)</f>
        <v>937</v>
      </c>
      <c r="AH60" s="96"/>
      <c r="AI60" s="176" t="s">
        <v>263</v>
      </c>
      <c r="AJ60" s="205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324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32"/>
        <v>3430</v>
      </c>
      <c r="AH61" s="96"/>
      <c r="AI61" s="176" t="s">
        <v>273</v>
      </c>
      <c r="AJ61" s="205">
        <f>AF61+AI61+550</f>
        <v>3202</v>
      </c>
      <c r="AK61" s="172">
        <f>AJ61-4305</f>
        <v>-1103</v>
      </c>
    </row>
    <row r="62" spans="1:37" s="15" customFormat="1" ht="12.75">
      <c r="A62" s="99" t="s">
        <v>344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88"/>
      <c r="AG62" s="88"/>
      <c r="AH62" s="88"/>
      <c r="AI62" s="89" t="s">
        <v>263</v>
      </c>
      <c r="AJ62" s="214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325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32"/>
        <v>978</v>
      </c>
      <c r="AH63" s="96"/>
      <c r="AI63" s="176" t="s">
        <v>263</v>
      </c>
      <c r="AJ63" s="205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324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2469.5</v>
      </c>
      <c r="AB64" s="224">
        <f>(85+5)/D64</f>
        <v>45</v>
      </c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32"/>
        <v>2801</v>
      </c>
      <c r="AH64" s="96"/>
      <c r="AI64" s="176" t="s">
        <v>273</v>
      </c>
      <c r="AJ64" s="205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316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324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32"/>
        <v>3141</v>
      </c>
      <c r="AH66" s="96"/>
      <c r="AI66" s="176" t="s">
        <v>273</v>
      </c>
      <c r="AJ66" s="205">
        <f>AF66+AI66+550</f>
        <v>3202</v>
      </c>
      <c r="AK66" s="172">
        <f>AJ66-4305</f>
        <v>-1103</v>
      </c>
    </row>
    <row r="67" spans="1:37" ht="12.75">
      <c r="A67" s="109" t="s">
        <v>341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326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D67" s="172">
        <f>AE67-AF67+500</f>
        <v>-1330.6666666666667</v>
      </c>
      <c r="AE67" s="172">
        <f>AB67/D67</f>
        <v>71.33333333333333</v>
      </c>
      <c r="AF67" s="96">
        <f>Y67/D67</f>
        <v>1902</v>
      </c>
      <c r="AG67" s="88">
        <f t="shared" si="32"/>
        <v>6845</v>
      </c>
      <c r="AH67" s="96"/>
      <c r="AI67" s="177" t="s">
        <v>263</v>
      </c>
      <c r="AJ67" s="205">
        <f>AF67+AI67+550</f>
        <v>2967</v>
      </c>
      <c r="AK67" s="172">
        <f>AJ67-4305</f>
        <v>-1338</v>
      </c>
    </row>
    <row r="68" spans="1:37" s="15" customFormat="1" ht="12.75">
      <c r="A68" s="210" t="s">
        <v>343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91"/>
      <c r="AE68" s="91"/>
      <c r="AF68" s="88"/>
      <c r="AG68" s="88"/>
      <c r="AH68" s="88"/>
      <c r="AI68" s="112" t="s">
        <v>263</v>
      </c>
      <c r="AJ68" s="214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tabSelected="1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27" sqref="N27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/>
      <c r="H1" t="s">
        <v>287</v>
      </c>
      <c r="I1" t="s">
        <v>287</v>
      </c>
      <c r="J1"/>
      <c r="K1"/>
      <c r="L1"/>
      <c r="M1"/>
      <c r="N1" t="s">
        <v>294</v>
      </c>
      <c r="O1" t="s">
        <v>378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128</v>
      </c>
      <c r="E2" s="143" t="s">
        <v>136</v>
      </c>
      <c r="F2" s="181" t="s">
        <v>128</v>
      </c>
      <c r="G2" s="143" t="s">
        <v>136</v>
      </c>
      <c r="H2" s="181" t="s">
        <v>128</v>
      </c>
      <c r="I2" s="143" t="s">
        <v>136</v>
      </c>
      <c r="J2" s="181" t="s">
        <v>128</v>
      </c>
      <c r="K2" s="143" t="s">
        <v>136</v>
      </c>
      <c r="L2" s="143"/>
      <c r="M2" s="143"/>
      <c r="N2" t="s">
        <v>376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296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134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295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 s="15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293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379</v>
      </c>
      <c r="B10" t="s">
        <v>285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N12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N13"/>
      <c r="O13">
        <v>17.03</v>
      </c>
      <c r="P13" s="15" t="s">
        <v>382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>
        <v>30.03</v>
      </c>
      <c r="O14"/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N15"/>
      <c r="O15">
        <v>7.04</v>
      </c>
      <c r="P15" s="15" t="s">
        <v>380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>
        <v>19.04</v>
      </c>
      <c r="O16"/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N17"/>
      <c r="O1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>
        <v>5.05</v>
      </c>
      <c r="O18">
        <v>29.05</v>
      </c>
      <c r="P18" s="15" t="s">
        <v>381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H23" s="15">
        <v>12162</v>
      </c>
      <c r="I23" s="15">
        <v>5823</v>
      </c>
      <c r="J23" s="214" t="s">
        <v>383</v>
      </c>
      <c r="K23" s="105" t="s">
        <v>384</v>
      </c>
      <c r="L23" s="82">
        <v>12032</v>
      </c>
      <c r="M23" s="82">
        <v>4473</v>
      </c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297</v>
      </c>
      <c r="B1" s="181"/>
    </row>
    <row r="3" spans="1:7" ht="12.75">
      <c r="A3" t="s">
        <v>285</v>
      </c>
      <c r="B3" s="97" t="s">
        <v>298</v>
      </c>
      <c r="C3" t="s">
        <v>287</v>
      </c>
      <c r="D3" t="s">
        <v>300</v>
      </c>
      <c r="E3" t="s">
        <v>299</v>
      </c>
      <c r="G3" t="s">
        <v>305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320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350</v>
      </c>
      <c r="I26" s="222" t="s">
        <v>355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350</v>
      </c>
      <c r="I27" s="222"/>
    </row>
    <row r="28" spans="1:9" ht="12.75">
      <c r="A28">
        <v>23</v>
      </c>
      <c r="B28" s="107" t="s">
        <v>328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291</v>
      </c>
      <c r="C30">
        <v>5326</v>
      </c>
      <c r="D30" s="185" t="s">
        <v>24</v>
      </c>
      <c r="E30" s="178" t="s">
        <v>290</v>
      </c>
      <c r="G30">
        <f>C30/2</f>
        <v>2663</v>
      </c>
    </row>
    <row r="32" spans="2:7" ht="12.75">
      <c r="B32" s="159" t="s">
        <v>302</v>
      </c>
      <c r="C32" s="159">
        <v>2019</v>
      </c>
      <c r="D32" s="185" t="s">
        <v>293</v>
      </c>
      <c r="G32">
        <f>C32/2</f>
        <v>1009.5</v>
      </c>
    </row>
    <row r="33" spans="1:7" ht="12.75">
      <c r="A33">
        <v>23</v>
      </c>
      <c r="B33" s="159" t="s">
        <v>291</v>
      </c>
      <c r="C33">
        <f>2019+1903+898+480+700+689+405</f>
        <v>7094</v>
      </c>
      <c r="D33" s="185" t="s">
        <v>293</v>
      </c>
      <c r="E33" s="10" t="s">
        <v>321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301</v>
      </c>
      <c r="I4" t="s">
        <v>305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329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330</v>
      </c>
      <c r="C40" s="41" t="s">
        <v>331</v>
      </c>
      <c r="D40" s="183">
        <v>15250</v>
      </c>
      <c r="E40" s="41" t="s">
        <v>24</v>
      </c>
      <c r="F40" s="200" t="s">
        <v>320</v>
      </c>
      <c r="G40" s="41" t="s">
        <v>332</v>
      </c>
      <c r="H40">
        <v>23</v>
      </c>
    </row>
    <row r="41" spans="2:8" ht="12.75">
      <c r="B41" s="82" t="s">
        <v>333</v>
      </c>
      <c r="C41" s="41" t="s">
        <v>331</v>
      </c>
      <c r="D41" s="183">
        <v>9660</v>
      </c>
      <c r="E41" s="41" t="s">
        <v>24</v>
      </c>
      <c r="F41" s="200" t="s">
        <v>320</v>
      </c>
      <c r="G41" s="41" t="s">
        <v>332</v>
      </c>
      <c r="H41">
        <v>23</v>
      </c>
    </row>
    <row r="42" spans="2:8" ht="12.75">
      <c r="B42" s="82" t="s">
        <v>351</v>
      </c>
      <c r="C42" s="41" t="s">
        <v>352</v>
      </c>
      <c r="D42" s="183">
        <v>12400</v>
      </c>
      <c r="E42" s="41" t="s">
        <v>24</v>
      </c>
      <c r="F42" s="200" t="s">
        <v>320</v>
      </c>
      <c r="G42" s="41" t="s">
        <v>353</v>
      </c>
      <c r="H42">
        <v>24</v>
      </c>
    </row>
    <row r="43" spans="2:11" ht="12.75">
      <c r="B43" s="82" t="s">
        <v>354</v>
      </c>
      <c r="C43" s="41" t="s">
        <v>352</v>
      </c>
      <c r="D43" s="183">
        <v>12600</v>
      </c>
      <c r="E43" s="41" t="s">
        <v>24</v>
      </c>
      <c r="F43" s="200" t="s">
        <v>320</v>
      </c>
      <c r="G43" s="41" t="s">
        <v>353</v>
      </c>
      <c r="H43">
        <v>24</v>
      </c>
      <c r="K43" s="222" t="s">
        <v>355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321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2006-06-16T06:46:15Z</cp:lastPrinted>
  <dcterms:created xsi:type="dcterms:W3CDTF">2005-04-30T08:59:53Z</dcterms:created>
  <dcterms:modified xsi:type="dcterms:W3CDTF">2006-06-20T12:27:11Z</dcterms:modified>
  <cp:category/>
  <cp:version/>
  <cp:contentType/>
  <cp:contentStatus/>
</cp:coreProperties>
</file>