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475" activeTab="5"/>
  </bookViews>
  <sheets>
    <sheet name="SEM" sheetId="1" r:id="rId1"/>
    <sheet name="coax" sheetId="2" r:id="rId2"/>
    <sheet name="material prices" sheetId="3" r:id="rId3"/>
    <sheet name="parallel plate" sheetId="4" r:id="rId4"/>
    <sheet name="par plate" sheetId="5" r:id="rId5"/>
    <sheet name="orders" sheetId="6" r:id="rId6"/>
    <sheet name="Cost (4)" sheetId="7" r:id="rId7"/>
  </sheets>
  <definedNames>
    <definedName name="_xlnm.Print_Area" localSheetId="1">'coax'!$A$5:$G$48</definedName>
    <definedName name="_xlnm.Print_Area" localSheetId="6">'Cost (4)'!$B$1:$V$126</definedName>
  </definedNames>
  <calcPr fullCalcOnLoad="1"/>
</workbook>
</file>

<file path=xl/comments7.xml><?xml version="1.0" encoding="utf-8"?>
<comments xmlns="http://schemas.openxmlformats.org/spreadsheetml/2006/main">
  <authors>
    <author>eholzer</author>
  </authors>
  <commentList>
    <comment ref="D41" authorId="0">
      <text>
        <r>
          <rPr>
            <b/>
            <sz val="8"/>
            <rFont val="Tahoma"/>
            <family val="0"/>
          </rPr>
          <t>eholzer:
CERN store: 44.02.30.005.0
0.5mm
23.85CHF/m2 (1.3kg/m2)
170 electrodes/m2</t>
        </r>
        <r>
          <rPr>
            <sz val="8"/>
            <rFont val="Tahoma"/>
            <family val="0"/>
          </rPr>
          <t xml:space="preserve">
hope to get better price for higher quantity</t>
        </r>
      </text>
    </comment>
    <comment ref="D42" authorId="0">
      <text>
        <r>
          <rPr>
            <b/>
            <sz val="8"/>
            <rFont val="Tahoma"/>
            <family val="0"/>
          </rPr>
          <t>eholzer:
CERN store: 44.02.30.005.0
0.5mm
23.85CHF/m2 (1.3kg/m2)
170 electrodes/m2</t>
        </r>
        <r>
          <rPr>
            <sz val="8"/>
            <rFont val="Tahoma"/>
            <family val="0"/>
          </rPr>
          <t xml:space="preserve">
hope to get better price for higher quantity</t>
        </r>
      </text>
    </comment>
    <comment ref="F43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8.2 m2
</t>
        </r>
      </text>
    </comment>
    <comment ref="D66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CERn store
71.05 CHF/kg
0.38 kg/m2
maybe cheaper for higher quantity</t>
        </r>
      </text>
    </comment>
    <comment ref="D38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CERN store, already cut to right length.</t>
        </r>
      </text>
    </comment>
    <comment ref="F66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diameter*pi*length parallel plate chamber
</t>
        </r>
      </text>
    </comment>
    <comment ref="D39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39.36.05.380.9</t>
        </r>
      </text>
    </comment>
    <comment ref="D40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0.07kg/m 
10 CHF/kg ??
-&gt; .7 CHF/m</t>
        </r>
      </text>
    </comment>
  </commentList>
</comments>
</file>

<file path=xl/sharedStrings.xml><?xml version="1.0" encoding="utf-8"?>
<sst xmlns="http://schemas.openxmlformats.org/spreadsheetml/2006/main" count="1291" uniqueCount="357">
  <si>
    <t>pieces</t>
  </si>
  <si>
    <t>CERN cost of 1 hour work [CHF]:</t>
  </si>
  <si>
    <t>material</t>
  </si>
  <si>
    <t>cleaning</t>
  </si>
  <si>
    <t>transport</t>
  </si>
  <si>
    <t>packing</t>
  </si>
  <si>
    <t>shipping</t>
  </si>
  <si>
    <t>insurance</t>
  </si>
  <si>
    <t>computer</t>
  </si>
  <si>
    <t>acquisition system</t>
  </si>
  <si>
    <t>source holder</t>
  </si>
  <si>
    <t>test equippment (3 stands)</t>
  </si>
  <si>
    <t>vacuum system for cleaning/filling</t>
  </si>
  <si>
    <t>tubes</t>
  </si>
  <si>
    <t>valves</t>
  </si>
  <si>
    <t>filters</t>
  </si>
  <si>
    <t>gauges</t>
  </si>
  <si>
    <t>gas</t>
  </si>
  <si>
    <t>ceramics</t>
  </si>
  <si>
    <t>feed through</t>
  </si>
  <si>
    <t>support</t>
  </si>
  <si>
    <t>for arc cryostats</t>
  </si>
  <si>
    <t>for collimation region</t>
  </si>
  <si>
    <t>labour</t>
  </si>
  <si>
    <t>material for chambers</t>
  </si>
  <si>
    <t>stamp (1 or 2)</t>
  </si>
  <si>
    <t>assembly</t>
  </si>
  <si>
    <t>manufacturing of chambers</t>
  </si>
  <si>
    <t>journeys</t>
  </si>
  <si>
    <t>IHEP &gt; CERN</t>
  </si>
  <si>
    <t>CERN &gt; IHEP</t>
  </si>
  <si>
    <t>designer</t>
  </si>
  <si>
    <t>BD</t>
  </si>
  <si>
    <t>EBH - MT then Miguel Jimenez</t>
  </si>
  <si>
    <t>GF</t>
  </si>
  <si>
    <t>and built by GFoffano</t>
  </si>
  <si>
    <t>EBH - GFoffano</t>
  </si>
  <si>
    <t>chamber test</t>
  </si>
  <si>
    <t>regular test of cleaning procedure</t>
  </si>
  <si>
    <t>glow discharge</t>
  </si>
  <si>
    <t>GF - GFoffano</t>
  </si>
  <si>
    <t>labour/material</t>
  </si>
  <si>
    <t>labour/cost</t>
  </si>
  <si>
    <t>prototype chambers</t>
  </si>
  <si>
    <t>"mechanics" contract</t>
  </si>
  <si>
    <t>"vacuum" contract</t>
  </si>
  <si>
    <t>CHF</t>
  </si>
  <si>
    <t>CINEL</t>
  </si>
  <si>
    <t>feedthrough</t>
  </si>
  <si>
    <t>ressorts ferroflex</t>
  </si>
  <si>
    <t>MEILI</t>
  </si>
  <si>
    <t>FERROFLEX</t>
  </si>
  <si>
    <t>EUR</t>
  </si>
  <si>
    <t>electrode spacers</t>
  </si>
  <si>
    <t>LHCBLM__0007 type A</t>
  </si>
  <si>
    <t>LHCBLM__0007 type C</t>
  </si>
  <si>
    <t>electrical connection</t>
  </si>
  <si>
    <t>LHCBLM__0013</t>
  </si>
  <si>
    <t>rods with threaded ends</t>
  </si>
  <si>
    <t>from LHCBLM__0016 variant 1</t>
  </si>
  <si>
    <t>cut electrodes/erosion a fil</t>
  </si>
  <si>
    <t>NGL</t>
  </si>
  <si>
    <t>cleaning liquid</t>
  </si>
  <si>
    <t>PAGNOD</t>
  </si>
  <si>
    <t>VACOTEC</t>
  </si>
  <si>
    <t>CERN: free until further notice</t>
  </si>
  <si>
    <t>pumping/leak test/baking</t>
  </si>
  <si>
    <t>24h (10 ch?)</t>
  </si>
  <si>
    <t>5h/batch (10 ch?) 2 operators</t>
  </si>
  <si>
    <t>filling/closing</t>
  </si>
  <si>
    <t>1h</t>
  </si>
  <si>
    <t>4h? (10 ch?)</t>
  </si>
  <si>
    <t>Ferdinand Hahn</t>
  </si>
  <si>
    <t>test</t>
  </si>
  <si>
    <t>liters</t>
  </si>
  <si>
    <t>In the budget (Apr 04)</t>
  </si>
  <si>
    <t>hour</t>
  </si>
  <si>
    <t>à</t>
  </si>
  <si>
    <t>Comment</t>
  </si>
  <si>
    <t>Pieces</t>
  </si>
  <si>
    <t>Unit</t>
  </si>
  <si>
    <t>Price/pce</t>
  </si>
  <si>
    <t>Total</t>
  </si>
  <si>
    <t>Pce/ch</t>
  </si>
  <si>
    <t>EURCHF</t>
  </si>
  <si>
    <t>Item</t>
  </si>
  <si>
    <t>parallel plate 4000 pce</t>
  </si>
  <si>
    <t>ch</t>
  </si>
  <si>
    <t>ECLIDE (F)</t>
  </si>
  <si>
    <t>MAGISTER (F)</t>
  </si>
  <si>
    <t>LA PRECISION (F)</t>
  </si>
  <si>
    <t>PANOD</t>
  </si>
  <si>
    <t>pce</t>
  </si>
  <si>
    <t>MECASOFT</t>
  </si>
  <si>
    <t>cut electrodes/laser</t>
  </si>
  <si>
    <t>cut electrode/stamp (good)</t>
  </si>
  <si>
    <t>DUTREIVE</t>
  </si>
  <si>
    <t>300 ch: 0.23 EUR/pce</t>
  </si>
  <si>
    <t>ch ??</t>
  </si>
  <si>
    <t>SEM 300 pce (4200 parallel plate)</t>
  </si>
  <si>
    <t>no tool</t>
  </si>
  <si>
    <t>tool incl. (1350 EUR)</t>
  </si>
  <si>
    <t>tool incl. (5450 EUR)</t>
  </si>
  <si>
    <t>D15/10, L=25mm</t>
  </si>
  <si>
    <t>ceramics tubes (Cern store)</t>
  </si>
  <si>
    <t>Ti</t>
  </si>
  <si>
    <t>Al - Anticorodal 110</t>
  </si>
  <si>
    <t>CERN store</t>
  </si>
  <si>
    <t>m2</t>
  </si>
  <si>
    <t>reduced price ??</t>
  </si>
  <si>
    <t>Goodfellow/ADVENT</t>
  </si>
  <si>
    <t>ceramics for parallel plate, SEM</t>
  </si>
  <si>
    <t>CERN store 3.5 CHF/m</t>
  </si>
  <si>
    <t>pinch off cupper tubes</t>
  </si>
  <si>
    <t>cm</t>
  </si>
  <si>
    <t>tool</t>
  </si>
  <si>
    <t>tools</t>
  </si>
  <si>
    <t>pinch off tool</t>
  </si>
  <si>
    <t>not much</t>
  </si>
  <si>
    <t>44.88.75.020.9, 0.2mm</t>
  </si>
  <si>
    <t>w.o. tool</t>
  </si>
  <si>
    <t>arc chamber support, Al</t>
  </si>
  <si>
    <t>including material??</t>
  </si>
  <si>
    <t>cable for arc support</t>
  </si>
  <si>
    <t>6-8.7 CHF ?</t>
  </si>
  <si>
    <t>insulating foil, glas fabric w epoxy</t>
  </si>
  <si>
    <t>MULTIPLE ELECTRODE BLM</t>
  </si>
  <si>
    <t>Nom du client:              G.Ferioli</t>
  </si>
  <si>
    <t xml:space="preserve">                  </t>
  </si>
  <si>
    <t>Date:                            9/7/2004</t>
  </si>
  <si>
    <t xml:space="preserve">Materiel </t>
  </si>
  <si>
    <t>QTY</t>
  </si>
  <si>
    <t>SCEM</t>
  </si>
  <si>
    <t>Remarques</t>
  </si>
  <si>
    <t>Prix (CH) PC</t>
  </si>
  <si>
    <t>Prix par unite</t>
  </si>
  <si>
    <t>39.39.05.088.2</t>
  </si>
  <si>
    <t>Multiple electrode (0001)</t>
  </si>
  <si>
    <t xml:space="preserve">round tube 304 </t>
  </si>
  <si>
    <r>
      <t xml:space="preserve">f </t>
    </r>
    <r>
      <rPr>
        <sz val="10"/>
        <rFont val="Arial"/>
        <family val="2"/>
      </rPr>
      <t>ext 88.9mm,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Ep 2mm, L 500mm</t>
    </r>
  </si>
  <si>
    <t>47.62.87.145.0</t>
  </si>
  <si>
    <t>vis st 6 pc chan inox M3 *4</t>
  </si>
  <si>
    <t>47.62.39.306.8</t>
  </si>
  <si>
    <t>vis cyl inox A4 316 M3 *6</t>
  </si>
  <si>
    <t>19.63.30.128.9</t>
  </si>
  <si>
    <t xml:space="preserve">alumina tube </t>
  </si>
  <si>
    <t>f 15/10</t>
  </si>
  <si>
    <t>N.S</t>
  </si>
  <si>
    <t>Compressing spring 1.4310 ferroflex</t>
  </si>
  <si>
    <t xml:space="preserve">spring washer  f 8 4.2-0.3 </t>
  </si>
  <si>
    <t>47.43.77.040.1</t>
  </si>
  <si>
    <t>hex nuts inox Al 316 0.8 M4</t>
  </si>
  <si>
    <t>44.57.10.404.4</t>
  </si>
  <si>
    <t>Tighteners (0016)</t>
  </si>
  <si>
    <t>inox ronds 304 M4</t>
  </si>
  <si>
    <t>L = 404mm,  f =8mm</t>
  </si>
  <si>
    <t>washer (welded)</t>
  </si>
  <si>
    <t>44.57.10.408.0</t>
  </si>
  <si>
    <t>Electrical connection (0013)</t>
  </si>
  <si>
    <t>L = 20mm, f = 8 mm</t>
  </si>
  <si>
    <t>39.36.05.430.6</t>
  </si>
  <si>
    <t>Bottom cover (0006)</t>
  </si>
  <si>
    <t>tube inox 316 d12 *10</t>
  </si>
  <si>
    <t>L =24mm,  f = 10</t>
  </si>
  <si>
    <t>44.59.32.040.2</t>
  </si>
  <si>
    <t xml:space="preserve">sheet stain. Steel 304 L </t>
  </si>
  <si>
    <t>f = 89 mm, Thick 4mm, 1dm2</t>
  </si>
  <si>
    <t>39.36.05.380.9</t>
  </si>
  <si>
    <t>Electrode spacer (0007)</t>
  </si>
  <si>
    <t xml:space="preserve">tube inox 316 *5 </t>
  </si>
  <si>
    <t>L =5.75mm  f = 6mm</t>
  </si>
  <si>
    <t>L =12mm  f = 6mm, (</t>
  </si>
  <si>
    <t>44.02.30.005.0</t>
  </si>
  <si>
    <t>Electrode  (0004)</t>
  </si>
  <si>
    <t xml:space="preserve">tole ALSI 1 MG </t>
  </si>
  <si>
    <r>
      <t>f = 75 mm thick =0.5mm, 1dm</t>
    </r>
    <r>
      <rPr>
        <vertAlign val="superscript"/>
        <sz val="10"/>
        <color indexed="10"/>
        <rFont val="Arial"/>
        <family val="2"/>
      </rPr>
      <t>2</t>
    </r>
  </si>
  <si>
    <t>Alumina insulator (0005)</t>
  </si>
  <si>
    <t>AL2O3</t>
  </si>
  <si>
    <t>Cover assembly (0002)</t>
  </si>
  <si>
    <t>Pinch-off</t>
  </si>
  <si>
    <t>Feedthrough ceramseal</t>
  </si>
  <si>
    <t>Welded spacer (0035)</t>
  </si>
  <si>
    <t xml:space="preserve">inox ronds 304L </t>
  </si>
  <si>
    <t>L = 10 mm, f = 8mm</t>
  </si>
  <si>
    <t>39.36.05.490.4</t>
  </si>
  <si>
    <t>Protection tube for cover (0010)</t>
  </si>
  <si>
    <t>L = 23 mm,  f = 18mm</t>
  </si>
  <si>
    <t>44.57.10.418.8</t>
  </si>
  <si>
    <t>Cover spacer (0008)</t>
  </si>
  <si>
    <t>L = 46 mm,  f = 18mm</t>
  </si>
  <si>
    <t>44.59.40.060.1</t>
  </si>
  <si>
    <t>Cover  (0003)</t>
  </si>
  <si>
    <t>tole inox 316l</t>
  </si>
  <si>
    <t>f = 86mm,  thick 6 mm, 1dm2</t>
  </si>
  <si>
    <t>47.62.96.101.1</t>
  </si>
  <si>
    <t>Electrical connectors assembly(0036)</t>
  </si>
  <si>
    <t>inox head hex point scr M3*5</t>
  </si>
  <si>
    <t>47.78.09.004.1</t>
  </si>
  <si>
    <t>rondelle contact M4</t>
  </si>
  <si>
    <t>hex nuts inox A4 316 M4</t>
  </si>
  <si>
    <t>39.64.05.036.3</t>
  </si>
  <si>
    <t xml:space="preserve">Rond tube AlMgSi hard </t>
  </si>
  <si>
    <t>12*15</t>
  </si>
  <si>
    <t>47.38.77.040.8</t>
  </si>
  <si>
    <t>thread rods A4 316 M4</t>
  </si>
  <si>
    <t>L = 90 mm</t>
  </si>
  <si>
    <t>39.64.05.012.1</t>
  </si>
  <si>
    <t>tube AlMgSi hard 4*7</t>
  </si>
  <si>
    <t>L = 61 mm</t>
  </si>
  <si>
    <t>09.41.25.160.9</t>
  </si>
  <si>
    <t>BNC HT Polypenco SHV 5KV</t>
  </si>
  <si>
    <t>09.46.11.360.4</t>
  </si>
  <si>
    <t>BNC 50ohm, teflon</t>
  </si>
  <si>
    <t>09.46.11.520.6</t>
  </si>
  <si>
    <t>Cosse à souder BNC 50 ohm</t>
  </si>
  <si>
    <t>04.01.61.680.4</t>
  </si>
  <si>
    <t>Fils cablage souple</t>
  </si>
  <si>
    <r>
      <t>L= 100mm, 0,5mm</t>
    </r>
    <r>
      <rPr>
        <vertAlign val="superscript"/>
        <sz val="9"/>
        <rFont val="Arial"/>
        <family val="2"/>
      </rPr>
      <t>2</t>
    </r>
  </si>
  <si>
    <t>Resistance</t>
  </si>
  <si>
    <r>
      <t>10M</t>
    </r>
    <r>
      <rPr>
        <sz val="10"/>
        <rFont val="Symbol"/>
        <family val="1"/>
      </rPr>
      <t>W ,</t>
    </r>
    <r>
      <rPr>
        <sz val="10"/>
        <rFont val="Arial"/>
        <family val="2"/>
      </rPr>
      <t>1W</t>
    </r>
  </si>
  <si>
    <t>Condensateur</t>
  </si>
  <si>
    <t>0.47uF, 2000V</t>
  </si>
  <si>
    <t>39.36.05.505.4</t>
  </si>
  <si>
    <t>Electrical connection feethrough( 0039)</t>
  </si>
  <si>
    <t xml:space="preserve">tube inox 316 </t>
  </si>
  <si>
    <t>f = 20 mm, L 45mm</t>
  </si>
  <si>
    <t>Electrical connection Ext. tube( 0038)</t>
  </si>
  <si>
    <t>rond tube 304 L</t>
  </si>
  <si>
    <t>F = 88.9 mm, L 83mm, thick 2mm</t>
  </si>
  <si>
    <t>44.02.07.090.4</t>
  </si>
  <si>
    <t>Electrical connection Ext. plate( 0037)</t>
  </si>
  <si>
    <t>rond AlSiMgMn T.REV.Hard</t>
  </si>
  <si>
    <t>F = 84mm, thick= 6mm</t>
  </si>
  <si>
    <t>Mechanics</t>
  </si>
  <si>
    <t>"</t>
  </si>
  <si>
    <t>L = 404  f =8mm</t>
  </si>
  <si>
    <t>L = 20 f = 8 mm</t>
  </si>
  <si>
    <t>L =24mm  f = 10</t>
  </si>
  <si>
    <t>f = 89 Thick 4mm</t>
  </si>
  <si>
    <t>L =12mm  f = 6mm</t>
  </si>
  <si>
    <t>f = 75 mm thick =0.5mm</t>
  </si>
  <si>
    <t>f = 86mm,  thick 6 mm</t>
  </si>
  <si>
    <t>Elecrtical connectors assembly(0036)</t>
  </si>
  <si>
    <t>Assembling</t>
  </si>
  <si>
    <t>time   60 minutes</t>
  </si>
  <si>
    <t>Cleaning</t>
  </si>
  <si>
    <t>time  20</t>
  </si>
  <si>
    <t>Welding Pinch_off, feedthr. Tube</t>
  </si>
  <si>
    <t>time  30</t>
  </si>
  <si>
    <t xml:space="preserve">Cabling: connectors, R, C, </t>
  </si>
  <si>
    <t>time  15</t>
  </si>
  <si>
    <t>Vacuum, leak, heat, nitogen, pinch off</t>
  </si>
  <si>
    <t xml:space="preserve">Test </t>
  </si>
  <si>
    <t>Expedition + Insurance</t>
  </si>
  <si>
    <t>Total main d'oeuvre</t>
  </si>
  <si>
    <t>Total materiel + main d'oeuvre</t>
  </si>
  <si>
    <t>inox tubes for spacers</t>
  </si>
  <si>
    <t>inox tubes for spacers, 19CHF/m</t>
  </si>
  <si>
    <t>m</t>
  </si>
  <si>
    <t>Total electrical connectors assembly</t>
  </si>
  <si>
    <t>Total misc material</t>
  </si>
  <si>
    <t>SEM</t>
  </si>
  <si>
    <t>39.38.05.088.2</t>
  </si>
  <si>
    <t>SEM (0009)</t>
  </si>
  <si>
    <r>
      <t xml:space="preserve">f </t>
    </r>
    <r>
      <rPr>
        <sz val="10"/>
        <rFont val="Arial"/>
        <family val="2"/>
      </rPr>
      <t>ext 88.9mm,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Ep 2mm, L 120mm</t>
    </r>
  </si>
  <si>
    <t>L = 40mm,  f =8mm</t>
  </si>
  <si>
    <t>f = 89 mm, Thick 4mm</t>
  </si>
  <si>
    <t>L = 18.25mm  f = 6mm</t>
  </si>
  <si>
    <t xml:space="preserve">tole ALSI 1 MG,  1 titanium </t>
  </si>
  <si>
    <r>
      <t>f = 75 mm thick =0.5mm, 1.3dm</t>
    </r>
    <r>
      <rPr>
        <vertAlign val="superscript"/>
        <sz val="10"/>
        <color indexed="10"/>
        <rFont val="Arial"/>
        <family val="2"/>
      </rPr>
      <t>2</t>
    </r>
  </si>
  <si>
    <t>Total materiel</t>
  </si>
  <si>
    <t>L = 40  f =8mm</t>
  </si>
  <si>
    <t>L =18.25mm  f = 6mm</t>
  </si>
  <si>
    <t>time   30 minutes</t>
  </si>
  <si>
    <t>Total Electrical connectors assembly</t>
  </si>
  <si>
    <t>machining for chambers (parallel plate and SEM)</t>
  </si>
  <si>
    <t>COAXIAL 3 ELECTRODE BLM 1 m</t>
  </si>
  <si>
    <t>Coaxial electrode (0020)</t>
  </si>
  <si>
    <r>
      <t xml:space="preserve">f </t>
    </r>
    <r>
      <rPr>
        <sz val="10"/>
        <rFont val="Arial"/>
        <family val="2"/>
      </rPr>
      <t>ext 88.9mm,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Ep 2mm, L 1000mm</t>
    </r>
  </si>
  <si>
    <t>47.62.39.410.9</t>
  </si>
  <si>
    <t>vis st 6 pc chan inox M4 *10</t>
  </si>
  <si>
    <t>vis cyl inox A4 316 M3 *4</t>
  </si>
  <si>
    <t>f 15/10 L= 25</t>
  </si>
  <si>
    <t>inox ronds 304 M4 type B</t>
  </si>
  <si>
    <t>tube inox 316 d12 *10 type C</t>
  </si>
  <si>
    <t>L =34mm,  f = 10</t>
  </si>
  <si>
    <t>Alumina insulator (0018)</t>
  </si>
  <si>
    <t>AL2O3 type A</t>
  </si>
  <si>
    <t>Alumina insulator (0019)</t>
  </si>
  <si>
    <t>Cover assembly (0025)</t>
  </si>
  <si>
    <t>inox ronds 304L  Type A</t>
  </si>
  <si>
    <t>Cover  (0023)</t>
  </si>
  <si>
    <t>44.59.32.030.4</t>
  </si>
  <si>
    <t>External electrode (0030)</t>
  </si>
  <si>
    <t xml:space="preserve">sheet stainl.Steel 304 L </t>
  </si>
  <si>
    <t>tube f 70/66 thick 3mm  L=883 mm</t>
  </si>
  <si>
    <t>39.36.05.640.8</t>
  </si>
  <si>
    <t>Middle electrode (0031)</t>
  </si>
  <si>
    <t>tube inox 316l f</t>
  </si>
  <si>
    <t>f 30/36, L =883 mm</t>
  </si>
  <si>
    <t>Hex nuts inox A4 316  M4</t>
  </si>
  <si>
    <t>39.36.05.405.7</t>
  </si>
  <si>
    <t>Central electrode (0032)</t>
  </si>
  <si>
    <t>tube inox 316L</t>
  </si>
  <si>
    <t>d 10*8</t>
  </si>
  <si>
    <t>44.57.10.410.6</t>
  </si>
  <si>
    <t xml:space="preserve">Rnds inox 304 L </t>
  </si>
  <si>
    <t>f = 10 mm, L = 6</t>
  </si>
  <si>
    <t>COAXIAL 3 ELECTRODE BLM 1m</t>
  </si>
  <si>
    <t>f = 10 mm, L = 885</t>
  </si>
  <si>
    <t>inox</t>
  </si>
  <si>
    <t>304 L</t>
  </si>
  <si>
    <t>unit</t>
  </si>
  <si>
    <t>price</t>
  </si>
  <si>
    <t>1 kg</t>
  </si>
  <si>
    <t>316 L</t>
  </si>
  <si>
    <t>316 LN</t>
  </si>
  <si>
    <t xml:space="preserve"> 7 - 10 - 40</t>
  </si>
  <si>
    <t>gas gasket (?)</t>
  </si>
  <si>
    <t>??</t>
  </si>
  <si>
    <t>cut it to .5m length</t>
  </si>
  <si>
    <t>outside tube</t>
  </si>
  <si>
    <t>outside tube, L=0.5m</t>
  </si>
  <si>
    <t>Electrics Box</t>
  </si>
  <si>
    <t>Misc</t>
  </si>
  <si>
    <t>Transport and Insurance</t>
  </si>
  <si>
    <t>47.62.68.043.1</t>
  </si>
  <si>
    <t>vis tete bombee inox A2 M 4X10</t>
  </si>
  <si>
    <t xml:space="preserve">spring washer  f 8 4.2-0.2 </t>
  </si>
  <si>
    <t>PRICES COMPONENTS</t>
  </si>
  <si>
    <t>IC</t>
  </si>
  <si>
    <t>numb IC</t>
  </si>
  <si>
    <t>cut electrode</t>
  </si>
  <si>
    <t>cut electrode spacer</t>
  </si>
  <si>
    <t>rods w thr. Ends</t>
  </si>
  <si>
    <t>TOTAL</t>
  </si>
  <si>
    <t>Insurance tour</t>
  </si>
  <si>
    <t>Insurance retour</t>
  </si>
  <si>
    <t>Transport tour</t>
  </si>
  <si>
    <t>Transport retour</t>
  </si>
  <si>
    <t>Al electrodes</t>
  </si>
  <si>
    <t>DR-02057/AB/LHC</t>
  </si>
  <si>
    <t>machining</t>
  </si>
  <si>
    <t>IC / price</t>
  </si>
  <si>
    <t>SEM / price</t>
  </si>
  <si>
    <t>baseline</t>
  </si>
  <si>
    <t>Option 1</t>
  </si>
  <si>
    <t>Option 2</t>
  </si>
  <si>
    <t>numSEM</t>
  </si>
  <si>
    <t>feed throughs</t>
  </si>
  <si>
    <t>DR-02058/AB/LHC</t>
  </si>
  <si>
    <t>Option 3</t>
  </si>
  <si>
    <t>Option3</t>
  </si>
  <si>
    <t>cost</t>
  </si>
  <si>
    <t>price / piece</t>
  </si>
  <si>
    <t xml:space="preserve"> pieces/ch</t>
  </si>
  <si>
    <t xml:space="preserve">  pieces/ch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</si>
</sst>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vertAlign val="superscript"/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2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right"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4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0" fillId="2" borderId="7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Border="1" applyAlignment="1">
      <alignment/>
    </xf>
    <xf numFmtId="1" fontId="0" fillId="2" borderId="4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8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left"/>
    </xf>
    <xf numFmtId="4" fontId="0" fillId="3" borderId="3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4" xfId="0" applyFill="1" applyBorder="1" applyAlignment="1">
      <alignment/>
    </xf>
    <xf numFmtId="2" fontId="0" fillId="3" borderId="3" xfId="0" applyNumberFormat="1" applyFill="1" applyBorder="1" applyAlignment="1">
      <alignment/>
    </xf>
    <xf numFmtId="1" fontId="0" fillId="3" borderId="4" xfId="0" applyNumberFormat="1" applyFill="1" applyBorder="1" applyAlignment="1">
      <alignment/>
    </xf>
    <xf numFmtId="0" fontId="0" fillId="0" borderId="3" xfId="0" applyFill="1" applyBorder="1" applyAlignment="1">
      <alignment/>
    </xf>
    <xf numFmtId="4" fontId="0" fillId="2" borderId="9" xfId="0" applyNumberFormat="1" applyFill="1" applyBorder="1" applyAlignment="1">
      <alignment/>
    </xf>
    <xf numFmtId="0" fontId="4" fillId="2" borderId="2" xfId="0" applyFont="1" applyFill="1" applyBorder="1" applyAlignment="1">
      <alignment/>
    </xf>
    <xf numFmtId="4" fontId="4" fillId="2" borderId="2" xfId="0" applyNumberFormat="1" applyFont="1" applyFill="1" applyBorder="1" applyAlignment="1">
      <alignment/>
    </xf>
    <xf numFmtId="1" fontId="0" fillId="3" borderId="10" xfId="0" applyNumberFormat="1" applyFill="1" applyBorder="1" applyAlignment="1">
      <alignment/>
    </xf>
    <xf numFmtId="0" fontId="0" fillId="3" borderId="11" xfId="0" applyFill="1" applyBorder="1" applyAlignment="1">
      <alignment/>
    </xf>
    <xf numFmtId="2" fontId="0" fillId="3" borderId="11" xfId="0" applyNumberFormat="1" applyFill="1" applyBorder="1" applyAlignment="1">
      <alignment/>
    </xf>
    <xf numFmtId="0" fontId="0" fillId="3" borderId="12" xfId="0" applyFill="1" applyBorder="1" applyAlignment="1">
      <alignment/>
    </xf>
    <xf numFmtId="2" fontId="0" fillId="0" borderId="3" xfId="0" applyNumberFormat="1" applyFill="1" applyBorder="1" applyAlignment="1">
      <alignment/>
    </xf>
    <xf numFmtId="4" fontId="4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justify" wrapText="1"/>
    </xf>
    <xf numFmtId="2" fontId="3" fillId="0" borderId="14" xfId="0" applyNumberFormat="1" applyFont="1" applyBorder="1" applyAlignment="1">
      <alignment horizontal="center" vertical="justify" wrapText="1"/>
    </xf>
    <xf numFmtId="0" fontId="0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3" xfId="0" applyFont="1" applyBorder="1" applyAlignment="1">
      <alignment/>
    </xf>
    <xf numFmtId="2" fontId="0" fillId="0" borderId="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2" fontId="9" fillId="0" borderId="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12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1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2" fontId="14" fillId="0" borderId="3" xfId="0" applyNumberFormat="1" applyFont="1" applyBorder="1" applyAlignment="1">
      <alignment/>
    </xf>
    <xf numFmtId="2" fontId="14" fillId="0" borderId="1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2" fontId="15" fillId="0" borderId="2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2" fontId="0" fillId="0" borderId="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3" xfId="0" applyFill="1" applyBorder="1" applyAlignment="1">
      <alignment horizontal="left"/>
    </xf>
    <xf numFmtId="4" fontId="0" fillId="0" borderId="3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4" xfId="0" applyFill="1" applyBorder="1" applyAlignment="1">
      <alignment/>
    </xf>
    <xf numFmtId="1" fontId="0" fillId="0" borderId="4" xfId="0" applyNumberForma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2" fontId="0" fillId="3" borderId="11" xfId="0" applyNumberFormat="1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2" fontId="0" fillId="3" borderId="11" xfId="0" applyNumberFormat="1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2" fontId="0" fillId="3" borderId="25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 horizontal="right"/>
    </xf>
    <xf numFmtId="0" fontId="10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2" fontId="0" fillId="0" borderId="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/>
    </xf>
    <xf numFmtId="2" fontId="9" fillId="0" borderId="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/>
    </xf>
    <xf numFmtId="2" fontId="9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right"/>
    </xf>
    <xf numFmtId="2" fontId="12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justify" wrapText="1"/>
    </xf>
    <xf numFmtId="2" fontId="3" fillId="3" borderId="14" xfId="0" applyNumberFormat="1" applyFont="1" applyFill="1" applyBorder="1" applyAlignment="1">
      <alignment horizontal="center" vertical="justify" wrapText="1"/>
    </xf>
    <xf numFmtId="0" fontId="8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2" fontId="0" fillId="3" borderId="16" xfId="0" applyNumberFormat="1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right"/>
    </xf>
    <xf numFmtId="0" fontId="9" fillId="3" borderId="3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2" fontId="9" fillId="3" borderId="11" xfId="0" applyNumberFormat="1" applyFont="1" applyFill="1" applyBorder="1" applyAlignment="1">
      <alignment horizontal="center"/>
    </xf>
    <xf numFmtId="2" fontId="9" fillId="3" borderId="14" xfId="0" applyNumberFormat="1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9" fillId="3" borderId="11" xfId="0" applyFont="1" applyFill="1" applyBorder="1" applyAlignment="1">
      <alignment horizontal="left"/>
    </xf>
    <xf numFmtId="2" fontId="12" fillId="3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2" fontId="0" fillId="3" borderId="4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0" fontId="0" fillId="0" borderId="3" xfId="0" applyFill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4" fontId="4" fillId="2" borderId="9" xfId="0" applyNumberFormat="1" applyFont="1" applyFill="1" applyBorder="1" applyAlignment="1">
      <alignment/>
    </xf>
    <xf numFmtId="4" fontId="0" fillId="2" borderId="26" xfId="0" applyNumberFormat="1" applyFill="1" applyBorder="1" applyAlignment="1">
      <alignment/>
    </xf>
    <xf numFmtId="4" fontId="4" fillId="2" borderId="27" xfId="0" applyNumberFormat="1" applyFont="1" applyFill="1" applyBorder="1" applyAlignment="1">
      <alignment/>
    </xf>
    <xf numFmtId="16" fontId="0" fillId="0" borderId="0" xfId="0" applyNumberFormat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2" fontId="0" fillId="2" borderId="3" xfId="0" applyNumberFormat="1" applyFont="1" applyFill="1" applyBorder="1" applyAlignment="1">
      <alignment horizontal="right"/>
    </xf>
    <xf numFmtId="4" fontId="0" fillId="2" borderId="3" xfId="0" applyNumberFormat="1" applyFill="1" applyBorder="1" applyAlignment="1">
      <alignment horizontal="right"/>
    </xf>
    <xf numFmtId="2" fontId="0" fillId="2" borderId="3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1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3" borderId="3" xfId="0" applyNumberFormat="1" applyFont="1" applyFill="1" applyBorder="1" applyAlignment="1">
      <alignment horizontal="right"/>
    </xf>
    <xf numFmtId="4" fontId="0" fillId="3" borderId="3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4" fontId="0" fillId="0" borderId="28" xfId="0" applyNumberForma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4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5" fontId="0" fillId="3" borderId="4" xfId="0" applyNumberForma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2" fontId="0" fillId="0" borderId="7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164" fontId="0" fillId="3" borderId="4" xfId="0" applyNumberFormat="1" applyFill="1" applyBorder="1" applyAlignment="1">
      <alignment/>
    </xf>
    <xf numFmtId="1" fontId="0" fillId="4" borderId="4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2" borderId="7" xfId="0" applyFill="1" applyBorder="1" applyAlignment="1">
      <alignment horizontal="left"/>
    </xf>
    <xf numFmtId="0" fontId="0" fillId="0" borderId="30" xfId="0" applyBorder="1" applyAlignment="1">
      <alignment/>
    </xf>
    <xf numFmtId="0" fontId="3" fillId="0" borderId="31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3" borderId="33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right"/>
    </xf>
    <xf numFmtId="0" fontId="0" fillId="3" borderId="33" xfId="0" applyFont="1" applyFill="1" applyBorder="1" applyAlignment="1">
      <alignment/>
    </xf>
    <xf numFmtId="0" fontId="0" fillId="3" borderId="34" xfId="0" applyFill="1" applyBorder="1" applyAlignment="1">
      <alignment horizontal="left"/>
    </xf>
    <xf numFmtId="0" fontId="0" fillId="3" borderId="35" xfId="0" applyFont="1" applyFill="1" applyBorder="1" applyAlignment="1">
      <alignment horizontal="right"/>
    </xf>
    <xf numFmtId="4" fontId="0" fillId="3" borderId="33" xfId="0" applyNumberFormat="1" applyFill="1" applyBorder="1" applyAlignment="1">
      <alignment/>
    </xf>
    <xf numFmtId="0" fontId="0" fillId="3" borderId="33" xfId="0" applyFill="1" applyBorder="1" applyAlignment="1">
      <alignment horizontal="left"/>
    </xf>
    <xf numFmtId="2" fontId="0" fillId="3" borderId="33" xfId="0" applyNumberFormat="1" applyFill="1" applyBorder="1" applyAlignment="1">
      <alignment/>
    </xf>
    <xf numFmtId="0" fontId="0" fillId="3" borderId="34" xfId="0" applyFill="1" applyBorder="1" applyAlignment="1">
      <alignment/>
    </xf>
    <xf numFmtId="1" fontId="0" fillId="3" borderId="35" xfId="0" applyNumberForma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1" fontId="0" fillId="0" borderId="38" xfId="0" applyNumberFormat="1" applyBorder="1" applyAlignment="1">
      <alignment/>
    </xf>
    <xf numFmtId="41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1" fontId="0" fillId="3" borderId="3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4" fontId="0" fillId="2" borderId="8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2" borderId="32" xfId="0" applyFill="1" applyBorder="1" applyAlignment="1">
      <alignment/>
    </xf>
    <xf numFmtId="2" fontId="0" fillId="3" borderId="33" xfId="0" applyNumberFormat="1" applyFont="1" applyFill="1" applyBorder="1" applyAlignment="1">
      <alignment horizontal="right"/>
    </xf>
    <xf numFmtId="2" fontId="0" fillId="3" borderId="3" xfId="0" applyNumberFormat="1" applyFon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2" fontId="0" fillId="3" borderId="11" xfId="0" applyNumberFormat="1" applyFont="1" applyFill="1" applyBorder="1" applyAlignment="1">
      <alignment horizontal="right"/>
    </xf>
    <xf numFmtId="2" fontId="0" fillId="3" borderId="11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1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3" borderId="40" xfId="0" applyFill="1" applyBorder="1" applyAlignment="1">
      <alignment/>
    </xf>
    <xf numFmtId="1" fontId="0" fillId="3" borderId="41" xfId="0" applyNumberFormat="1" applyFill="1" applyBorder="1" applyAlignment="1">
      <alignment/>
    </xf>
    <xf numFmtId="4" fontId="0" fillId="3" borderId="42" xfId="0" applyNumberFormat="1" applyFill="1" applyBorder="1" applyAlignment="1">
      <alignment/>
    </xf>
    <xf numFmtId="0" fontId="0" fillId="3" borderId="42" xfId="0" applyFill="1" applyBorder="1" applyAlignment="1">
      <alignment/>
    </xf>
    <xf numFmtId="2" fontId="0" fillId="3" borderId="42" xfId="0" applyNumberFormat="1" applyFill="1" applyBorder="1" applyAlignment="1">
      <alignment/>
    </xf>
    <xf numFmtId="1" fontId="0" fillId="3" borderId="42" xfId="0" applyNumberFormat="1" applyFill="1" applyBorder="1" applyAlignment="1">
      <alignment/>
    </xf>
    <xf numFmtId="0" fontId="0" fillId="3" borderId="42" xfId="0" applyFill="1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31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" xfId="0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8" fillId="5" borderId="1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51" xfId="0" applyFont="1" applyFill="1" applyBorder="1" applyAlignment="1">
      <alignment horizontal="center"/>
    </xf>
    <xf numFmtId="0" fontId="8" fillId="5" borderId="52" xfId="0" applyFont="1" applyFill="1" applyBorder="1" applyAlignment="1">
      <alignment horizontal="center"/>
    </xf>
    <xf numFmtId="0" fontId="8" fillId="5" borderId="53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0" fillId="5" borderId="14" xfId="0" applyFont="1" applyFill="1" applyBorder="1" applyAlignment="1">
      <alignment horizontal="left"/>
    </xf>
    <xf numFmtId="0" fontId="0" fillId="5" borderId="13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8" fillId="5" borderId="54" xfId="0" applyFont="1" applyFill="1" applyBorder="1" applyAlignment="1">
      <alignment horizontal="center"/>
    </xf>
    <xf numFmtId="0" fontId="8" fillId="5" borderId="55" xfId="0" applyFont="1" applyFill="1" applyBorder="1" applyAlignment="1">
      <alignment horizontal="center"/>
    </xf>
    <xf numFmtId="0" fontId="8" fillId="5" borderId="5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zoomScale="75" zoomScaleNormal="75" workbookViewId="0" topLeftCell="A1">
      <selection activeCell="G11" sqref="G11"/>
    </sheetView>
  </sheetViews>
  <sheetFormatPr defaultColWidth="9.140625" defaultRowHeight="12.75"/>
  <cols>
    <col min="1" max="1" width="5.28125" style="117" customWidth="1"/>
    <col min="2" max="2" width="15.7109375" style="117" customWidth="1"/>
    <col min="3" max="3" width="33.8515625" style="118" customWidth="1"/>
    <col min="4" max="4" width="30.140625" style="118" customWidth="1"/>
    <col min="5" max="5" width="29.421875" style="118" customWidth="1"/>
    <col min="6" max="6" width="12.7109375" style="123" customWidth="1"/>
    <col min="7" max="7" width="13.28125" style="123" customWidth="1"/>
  </cols>
  <sheetData>
    <row r="1" spans="1:8" ht="17.25" customHeight="1" thickTop="1">
      <c r="A1" s="326" t="s">
        <v>261</v>
      </c>
      <c r="B1" s="327"/>
      <c r="C1" s="327"/>
      <c r="D1" s="327"/>
      <c r="E1" s="327"/>
      <c r="F1" s="327"/>
      <c r="G1" s="328"/>
      <c r="H1" s="57"/>
    </row>
    <row r="2" spans="1:8" ht="12.75">
      <c r="A2" s="319" t="s">
        <v>127</v>
      </c>
      <c r="B2" s="320"/>
      <c r="C2" s="320"/>
      <c r="D2" s="320" t="s">
        <v>128</v>
      </c>
      <c r="E2" s="320"/>
      <c r="F2" s="320"/>
      <c r="G2" s="321"/>
      <c r="H2" s="57"/>
    </row>
    <row r="3" spans="1:8" ht="12.75">
      <c r="A3" s="322" t="s">
        <v>129</v>
      </c>
      <c r="B3" s="323"/>
      <c r="C3" s="323"/>
      <c r="D3" s="324"/>
      <c r="E3" s="324"/>
      <c r="F3" s="324"/>
      <c r="G3" s="325"/>
      <c r="H3" s="57"/>
    </row>
    <row r="4" spans="1:8" ht="18" customHeight="1">
      <c r="A4" s="313" t="s">
        <v>130</v>
      </c>
      <c r="B4" s="314"/>
      <c r="C4" s="314"/>
      <c r="D4" s="314"/>
      <c r="E4" s="314"/>
      <c r="F4" s="314"/>
      <c r="G4" s="315"/>
      <c r="H4" s="57"/>
    </row>
    <row r="5" spans="1:8" ht="15.75" customHeight="1">
      <c r="A5" s="178" t="s">
        <v>131</v>
      </c>
      <c r="B5" s="179" t="s">
        <v>132</v>
      </c>
      <c r="C5" s="179"/>
      <c r="D5" s="179" t="s">
        <v>133</v>
      </c>
      <c r="E5" s="179"/>
      <c r="F5" s="180" t="s">
        <v>134</v>
      </c>
      <c r="G5" s="181" t="s">
        <v>135</v>
      </c>
      <c r="H5" s="57"/>
    </row>
    <row r="6" spans="1:8" ht="12.75" customHeight="1">
      <c r="A6" s="178"/>
      <c r="B6" s="179"/>
      <c r="C6" s="179"/>
      <c r="D6" s="179"/>
      <c r="E6" s="179"/>
      <c r="F6" s="180"/>
      <c r="G6" s="181"/>
      <c r="H6" s="57"/>
    </row>
    <row r="7" spans="1:8" ht="12.75">
      <c r="A7" s="151">
        <v>1</v>
      </c>
      <c r="B7" s="152" t="s">
        <v>262</v>
      </c>
      <c r="C7" s="138" t="s">
        <v>263</v>
      </c>
      <c r="D7" s="149" t="s">
        <v>138</v>
      </c>
      <c r="E7" s="155" t="s">
        <v>264</v>
      </c>
      <c r="F7" s="150">
        <v>3</v>
      </c>
      <c r="G7" s="147">
        <f aca="true" t="shared" si="0" ref="G7:G17">A7*F7</f>
        <v>3</v>
      </c>
      <c r="H7" s="57"/>
    </row>
    <row r="8" spans="1:8" ht="12.75">
      <c r="A8" s="151">
        <v>2</v>
      </c>
      <c r="B8" s="152" t="s">
        <v>140</v>
      </c>
      <c r="C8" s="138"/>
      <c r="D8" s="149" t="s">
        <v>141</v>
      </c>
      <c r="E8" s="155"/>
      <c r="F8" s="150">
        <v>0.13</v>
      </c>
      <c r="G8" s="147">
        <f t="shared" si="0"/>
        <v>0.26</v>
      </c>
      <c r="H8" s="57"/>
    </row>
    <row r="9" spans="1:8" ht="12.75">
      <c r="A9" s="151">
        <v>2</v>
      </c>
      <c r="B9" s="152" t="s">
        <v>142</v>
      </c>
      <c r="C9" s="138"/>
      <c r="D9" s="149" t="s">
        <v>143</v>
      </c>
      <c r="E9" s="155"/>
      <c r="F9" s="150">
        <v>0.03</v>
      </c>
      <c r="G9" s="147">
        <f t="shared" si="0"/>
        <v>0.06</v>
      </c>
      <c r="H9" s="57"/>
    </row>
    <row r="10" spans="1:8" s="13" customFormat="1" ht="12.75">
      <c r="A10" s="157">
        <v>2</v>
      </c>
      <c r="B10" s="158" t="s">
        <v>144</v>
      </c>
      <c r="C10" s="126"/>
      <c r="D10" s="159" t="s">
        <v>145</v>
      </c>
      <c r="E10" s="160" t="s">
        <v>146</v>
      </c>
      <c r="F10" s="161">
        <v>5</v>
      </c>
      <c r="G10" s="162">
        <f t="shared" si="0"/>
        <v>10</v>
      </c>
      <c r="H10" s="129"/>
    </row>
    <row r="11" spans="1:8" ht="12.75">
      <c r="A11" s="151">
        <v>22</v>
      </c>
      <c r="B11" s="152" t="s">
        <v>150</v>
      </c>
      <c r="C11" s="138"/>
      <c r="D11" s="149" t="s">
        <v>151</v>
      </c>
      <c r="E11" s="155"/>
      <c r="F11" s="150">
        <v>0.04</v>
      </c>
      <c r="G11" s="147">
        <f t="shared" si="0"/>
        <v>0.88</v>
      </c>
      <c r="H11" s="57"/>
    </row>
    <row r="12" spans="1:7" s="57" customFormat="1" ht="12.75">
      <c r="A12" s="135">
        <v>4</v>
      </c>
      <c r="B12" s="141" t="s">
        <v>152</v>
      </c>
      <c r="C12" s="156" t="s">
        <v>153</v>
      </c>
      <c r="D12" s="138" t="s">
        <v>154</v>
      </c>
      <c r="E12" s="138" t="s">
        <v>265</v>
      </c>
      <c r="F12" s="142">
        <v>0.5</v>
      </c>
      <c r="G12" s="140">
        <f t="shared" si="0"/>
        <v>2</v>
      </c>
    </row>
    <row r="13" spans="1:7" s="57" customFormat="1" ht="12.75">
      <c r="A13" s="135">
        <v>6</v>
      </c>
      <c r="B13" s="141" t="s">
        <v>147</v>
      </c>
      <c r="C13" s="138"/>
      <c r="D13" s="138" t="s">
        <v>156</v>
      </c>
      <c r="E13" s="138"/>
      <c r="F13" s="142">
        <v>0.02</v>
      </c>
      <c r="G13" s="140">
        <f t="shared" si="0"/>
        <v>0.12</v>
      </c>
    </row>
    <row r="14" spans="1:8" s="57" customFormat="1" ht="12.75">
      <c r="A14" s="135">
        <v>2</v>
      </c>
      <c r="B14" s="141" t="s">
        <v>152</v>
      </c>
      <c r="C14" s="138"/>
      <c r="D14" s="138" t="s">
        <v>154</v>
      </c>
      <c r="E14" s="138" t="s">
        <v>265</v>
      </c>
      <c r="F14" s="142">
        <v>0.5</v>
      </c>
      <c r="G14" s="140">
        <f t="shared" si="0"/>
        <v>1</v>
      </c>
      <c r="H14" s="73"/>
    </row>
    <row r="15" spans="1:7" s="57" customFormat="1" ht="12.75">
      <c r="A15" s="135">
        <v>2</v>
      </c>
      <c r="B15" s="141" t="s">
        <v>157</v>
      </c>
      <c r="C15" s="156" t="s">
        <v>158</v>
      </c>
      <c r="D15" s="138" t="s">
        <v>154</v>
      </c>
      <c r="E15" s="138" t="s">
        <v>159</v>
      </c>
      <c r="F15" s="142">
        <v>0.02</v>
      </c>
      <c r="G15" s="140">
        <f t="shared" si="0"/>
        <v>0.04</v>
      </c>
    </row>
    <row r="16" spans="1:7" s="57" customFormat="1" ht="12.75">
      <c r="A16" s="135">
        <v>1</v>
      </c>
      <c r="B16" s="141" t="s">
        <v>160</v>
      </c>
      <c r="C16" s="156" t="s">
        <v>161</v>
      </c>
      <c r="D16" s="138" t="s">
        <v>162</v>
      </c>
      <c r="E16" s="138" t="s">
        <v>163</v>
      </c>
      <c r="F16" s="142">
        <v>0.02</v>
      </c>
      <c r="G16" s="140">
        <f t="shared" si="0"/>
        <v>0.02</v>
      </c>
    </row>
    <row r="17" spans="1:8" s="57" customFormat="1" ht="12.75">
      <c r="A17" s="135">
        <v>1</v>
      </c>
      <c r="B17" s="141" t="s">
        <v>164</v>
      </c>
      <c r="C17" s="156"/>
      <c r="D17" s="138" t="s">
        <v>165</v>
      </c>
      <c r="E17" s="138" t="s">
        <v>266</v>
      </c>
      <c r="F17" s="142">
        <v>3</v>
      </c>
      <c r="G17" s="140">
        <f t="shared" si="0"/>
        <v>3</v>
      </c>
      <c r="H17" s="73"/>
    </row>
    <row r="18" spans="1:7" s="129" customFormat="1" ht="12.75">
      <c r="A18" s="124">
        <v>6</v>
      </c>
      <c r="B18" s="125" t="s">
        <v>167</v>
      </c>
      <c r="C18" s="188" t="s">
        <v>168</v>
      </c>
      <c r="D18" s="126" t="s">
        <v>169</v>
      </c>
      <c r="E18" s="126" t="s">
        <v>267</v>
      </c>
      <c r="F18" s="127">
        <v>0.12</v>
      </c>
      <c r="G18" s="128">
        <f>A18*F18</f>
        <v>0.72</v>
      </c>
    </row>
    <row r="19" spans="1:7" s="129" customFormat="1" ht="14.25">
      <c r="A19" s="163">
        <v>3</v>
      </c>
      <c r="B19" s="164" t="s">
        <v>172</v>
      </c>
      <c r="C19" s="165" t="s">
        <v>173</v>
      </c>
      <c r="D19" s="166" t="s">
        <v>268</v>
      </c>
      <c r="E19" s="170" t="s">
        <v>269</v>
      </c>
      <c r="F19" s="171">
        <v>5</v>
      </c>
      <c r="G19" s="168">
        <f>A19*F19</f>
        <v>15</v>
      </c>
    </row>
    <row r="20" spans="1:7" s="129" customFormat="1" ht="12.75">
      <c r="A20" s="163">
        <v>1</v>
      </c>
      <c r="B20" s="164" t="s">
        <v>147</v>
      </c>
      <c r="C20" s="165" t="s">
        <v>176</v>
      </c>
      <c r="D20" s="166" t="s">
        <v>177</v>
      </c>
      <c r="E20" s="166"/>
      <c r="F20" s="167">
        <v>45</v>
      </c>
      <c r="G20" s="168">
        <f aca="true" t="shared" si="1" ref="G20:G25">A20*F20</f>
        <v>45</v>
      </c>
    </row>
    <row r="21" spans="1:8" ht="12.75">
      <c r="A21" s="70"/>
      <c r="B21" s="81"/>
      <c r="C21" s="82"/>
      <c r="D21" s="64"/>
      <c r="E21" s="82"/>
      <c r="F21" s="83"/>
      <c r="G21" s="175"/>
      <c r="H21" s="84"/>
    </row>
    <row r="22" spans="1:8" s="129" customFormat="1" ht="12.75">
      <c r="A22" s="124">
        <v>1</v>
      </c>
      <c r="B22" s="125" t="s">
        <v>147</v>
      </c>
      <c r="C22" s="126" t="s">
        <v>178</v>
      </c>
      <c r="D22" s="126" t="s">
        <v>179</v>
      </c>
      <c r="E22" s="126"/>
      <c r="F22" s="127">
        <v>2</v>
      </c>
      <c r="G22" s="128">
        <f t="shared" si="1"/>
        <v>2</v>
      </c>
      <c r="H22" s="169"/>
    </row>
    <row r="23" spans="1:8" s="129" customFormat="1" ht="12.75">
      <c r="A23" s="124">
        <v>2</v>
      </c>
      <c r="B23" s="125" t="s">
        <v>147</v>
      </c>
      <c r="C23" s="172"/>
      <c r="D23" s="126" t="s">
        <v>180</v>
      </c>
      <c r="E23" s="172"/>
      <c r="F23" s="173">
        <v>20</v>
      </c>
      <c r="G23" s="128">
        <f t="shared" si="1"/>
        <v>40</v>
      </c>
      <c r="H23" s="169"/>
    </row>
    <row r="24" spans="1:8" ht="12.75">
      <c r="A24" s="135">
        <v>3</v>
      </c>
      <c r="B24" s="136" t="s">
        <v>157</v>
      </c>
      <c r="C24" s="154" t="s">
        <v>181</v>
      </c>
      <c r="D24" s="138" t="s">
        <v>182</v>
      </c>
      <c r="E24" s="137" t="s">
        <v>183</v>
      </c>
      <c r="F24" s="139">
        <v>0.05</v>
      </c>
      <c r="G24" s="140">
        <f t="shared" si="1"/>
        <v>0.15000000000000002</v>
      </c>
      <c r="H24" s="84"/>
    </row>
    <row r="25" spans="1:8" ht="12.75">
      <c r="A25" s="135">
        <v>2</v>
      </c>
      <c r="B25" s="136" t="s">
        <v>184</v>
      </c>
      <c r="C25" s="154" t="s">
        <v>185</v>
      </c>
      <c r="D25" s="138" t="s">
        <v>182</v>
      </c>
      <c r="E25" s="137" t="s">
        <v>186</v>
      </c>
      <c r="F25" s="139">
        <v>0.1</v>
      </c>
      <c r="G25" s="140">
        <f t="shared" si="1"/>
        <v>0.2</v>
      </c>
      <c r="H25" s="84"/>
    </row>
    <row r="26" spans="1:8" ht="12.75">
      <c r="A26" s="135">
        <v>2</v>
      </c>
      <c r="B26" s="136" t="s">
        <v>187</v>
      </c>
      <c r="C26" s="154" t="s">
        <v>188</v>
      </c>
      <c r="D26" s="138" t="s">
        <v>182</v>
      </c>
      <c r="E26" s="137" t="s">
        <v>189</v>
      </c>
      <c r="F26" s="139">
        <v>0.2</v>
      </c>
      <c r="G26" s="140">
        <f>A26*F26</f>
        <v>0.4</v>
      </c>
      <c r="H26" s="84"/>
    </row>
    <row r="27" spans="1:8" ht="13.5" thickBot="1">
      <c r="A27" s="135">
        <v>1</v>
      </c>
      <c r="B27" s="136" t="s">
        <v>190</v>
      </c>
      <c r="C27" s="154" t="s">
        <v>191</v>
      </c>
      <c r="D27" s="138" t="s">
        <v>192</v>
      </c>
      <c r="E27" s="137" t="s">
        <v>241</v>
      </c>
      <c r="F27" s="139">
        <v>3</v>
      </c>
      <c r="G27" s="140">
        <f>A27*F27</f>
        <v>3</v>
      </c>
      <c r="H27" s="84"/>
    </row>
    <row r="28" spans="1:8" ht="16.5" thickBot="1">
      <c r="A28" s="182" t="s">
        <v>260</v>
      </c>
      <c r="B28" s="183"/>
      <c r="C28" s="184"/>
      <c r="D28" s="185"/>
      <c r="E28" s="185"/>
      <c r="F28" s="186"/>
      <c r="G28" s="187">
        <f>SUM(G7:G9,G11:G17,G24:G27)</f>
        <v>14.129999999999999</v>
      </c>
      <c r="H28" s="57"/>
    </row>
    <row r="29" spans="1:7" s="57" customFormat="1" ht="13.5" thickTop="1">
      <c r="A29" s="135">
        <v>2</v>
      </c>
      <c r="B29" s="136" t="s">
        <v>194</v>
      </c>
      <c r="C29" s="137" t="s">
        <v>195</v>
      </c>
      <c r="D29" s="138" t="s">
        <v>196</v>
      </c>
      <c r="E29" s="137"/>
      <c r="F29" s="139">
        <v>0.06</v>
      </c>
      <c r="G29" s="140">
        <f>A29*F29</f>
        <v>0.12</v>
      </c>
    </row>
    <row r="30" spans="1:7" s="57" customFormat="1" ht="12.75">
      <c r="A30" s="135">
        <v>3</v>
      </c>
      <c r="B30" s="136" t="s">
        <v>197</v>
      </c>
      <c r="C30" s="137"/>
      <c r="D30" s="138" t="s">
        <v>198</v>
      </c>
      <c r="E30" s="137"/>
      <c r="F30" s="139">
        <v>0.02</v>
      </c>
      <c r="G30" s="140">
        <f>A30*F30</f>
        <v>0.06</v>
      </c>
    </row>
    <row r="31" spans="1:7" s="57" customFormat="1" ht="12.75">
      <c r="A31" s="135">
        <v>6</v>
      </c>
      <c r="B31" s="136" t="s">
        <v>150</v>
      </c>
      <c r="C31" s="137"/>
      <c r="D31" s="138" t="s">
        <v>199</v>
      </c>
      <c r="E31" s="137"/>
      <c r="F31" s="139">
        <v>0.04</v>
      </c>
      <c r="G31" s="140">
        <f>A31*F31</f>
        <v>0.24</v>
      </c>
    </row>
    <row r="32" spans="1:7" s="57" customFormat="1" ht="12.75">
      <c r="A32" s="135">
        <v>1</v>
      </c>
      <c r="B32" s="141" t="s">
        <v>200</v>
      </c>
      <c r="C32" s="138"/>
      <c r="D32" s="138" t="s">
        <v>201</v>
      </c>
      <c r="E32" s="138" t="s">
        <v>202</v>
      </c>
      <c r="F32" s="142">
        <v>0.1</v>
      </c>
      <c r="G32" s="140">
        <f>A32*F32</f>
        <v>0.1</v>
      </c>
    </row>
    <row r="33" spans="1:7" s="57" customFormat="1" ht="12.75">
      <c r="A33" s="135">
        <v>3</v>
      </c>
      <c r="B33" s="136" t="s">
        <v>203</v>
      </c>
      <c r="C33" s="137"/>
      <c r="D33" s="138" t="s">
        <v>204</v>
      </c>
      <c r="E33" s="137" t="s">
        <v>205</v>
      </c>
      <c r="F33" s="139">
        <v>0.34</v>
      </c>
      <c r="G33" s="147">
        <f aca="true" t="shared" si="2" ref="G33:G43">A33*F33</f>
        <v>1.02</v>
      </c>
    </row>
    <row r="34" spans="1:7" s="129" customFormat="1" ht="12.75">
      <c r="A34" s="135">
        <v>3</v>
      </c>
      <c r="B34" s="136" t="s">
        <v>206</v>
      </c>
      <c r="C34" s="137"/>
      <c r="D34" s="138" t="s">
        <v>207</v>
      </c>
      <c r="E34" s="137" t="s">
        <v>208</v>
      </c>
      <c r="F34" s="139">
        <v>0.35</v>
      </c>
      <c r="G34" s="147">
        <f t="shared" si="2"/>
        <v>1.0499999999999998</v>
      </c>
    </row>
    <row r="35" spans="1:8" s="86" customFormat="1" ht="12.75">
      <c r="A35" s="143">
        <v>2</v>
      </c>
      <c r="B35" s="144" t="s">
        <v>209</v>
      </c>
      <c r="C35" s="145"/>
      <c r="D35" s="145" t="s">
        <v>210</v>
      </c>
      <c r="E35" s="137"/>
      <c r="F35" s="146">
        <v>8.3</v>
      </c>
      <c r="G35" s="147">
        <f t="shared" si="2"/>
        <v>16.6</v>
      </c>
      <c r="H35" s="57"/>
    </row>
    <row r="36" spans="1:8" s="86" customFormat="1" ht="12.75">
      <c r="A36" s="143">
        <v>1</v>
      </c>
      <c r="B36" s="144" t="s">
        <v>211</v>
      </c>
      <c r="C36" s="145"/>
      <c r="D36" s="145" t="s">
        <v>212</v>
      </c>
      <c r="E36" s="137"/>
      <c r="F36" s="146">
        <v>4.7</v>
      </c>
      <c r="G36" s="147">
        <f t="shared" si="2"/>
        <v>4.7</v>
      </c>
      <c r="H36" s="57"/>
    </row>
    <row r="37" spans="1:8" s="86" customFormat="1" ht="12.75">
      <c r="A37" s="143">
        <v>3</v>
      </c>
      <c r="B37" s="144" t="s">
        <v>213</v>
      </c>
      <c r="C37" s="145"/>
      <c r="D37" s="145" t="s">
        <v>214</v>
      </c>
      <c r="E37" s="137"/>
      <c r="F37" s="146">
        <v>0.2</v>
      </c>
      <c r="G37" s="147">
        <f t="shared" si="2"/>
        <v>0.6000000000000001</v>
      </c>
      <c r="H37" s="57"/>
    </row>
    <row r="38" spans="1:8" s="86" customFormat="1" ht="13.5">
      <c r="A38" s="148">
        <v>1</v>
      </c>
      <c r="B38" s="144" t="s">
        <v>215</v>
      </c>
      <c r="C38" s="149"/>
      <c r="D38" s="149" t="s">
        <v>216</v>
      </c>
      <c r="E38" s="137" t="s">
        <v>217</v>
      </c>
      <c r="F38" s="150">
        <v>0.03</v>
      </c>
      <c r="G38" s="147">
        <f t="shared" si="2"/>
        <v>0.03</v>
      </c>
      <c r="H38" s="57"/>
    </row>
    <row r="39" spans="1:8" s="86" customFormat="1" ht="12.75">
      <c r="A39" s="151">
        <v>1</v>
      </c>
      <c r="B39" s="152" t="s">
        <v>147</v>
      </c>
      <c r="C39" s="149"/>
      <c r="D39" s="149" t="s">
        <v>218</v>
      </c>
      <c r="E39" s="137" t="s">
        <v>219</v>
      </c>
      <c r="F39" s="150">
        <v>0.5</v>
      </c>
      <c r="G39" s="147">
        <f t="shared" si="2"/>
        <v>0.5</v>
      </c>
      <c r="H39" s="57"/>
    </row>
    <row r="40" spans="1:8" s="86" customFormat="1" ht="12.75">
      <c r="A40" s="143">
        <v>1</v>
      </c>
      <c r="B40" s="144" t="s">
        <v>147</v>
      </c>
      <c r="C40" s="145"/>
      <c r="D40" s="145" t="s">
        <v>220</v>
      </c>
      <c r="E40" s="137" t="s">
        <v>221</v>
      </c>
      <c r="F40" s="146">
        <v>3.5</v>
      </c>
      <c r="G40" s="153">
        <f t="shared" si="2"/>
        <v>3.5</v>
      </c>
      <c r="H40" s="73"/>
    </row>
    <row r="41" spans="1:7" s="57" customFormat="1" ht="12.75">
      <c r="A41" s="135">
        <v>1</v>
      </c>
      <c r="B41" s="136" t="s">
        <v>222</v>
      </c>
      <c r="C41" s="154" t="s">
        <v>223</v>
      </c>
      <c r="D41" s="138" t="s">
        <v>224</v>
      </c>
      <c r="E41" s="137" t="s">
        <v>225</v>
      </c>
      <c r="F41" s="139">
        <v>0.7</v>
      </c>
      <c r="G41" s="140">
        <f t="shared" si="2"/>
        <v>0.7</v>
      </c>
    </row>
    <row r="42" spans="1:7" s="57" customFormat="1" ht="12.75">
      <c r="A42" s="135">
        <v>1</v>
      </c>
      <c r="B42" s="136" t="s">
        <v>136</v>
      </c>
      <c r="C42" s="154" t="s">
        <v>226</v>
      </c>
      <c r="D42" s="138" t="s">
        <v>227</v>
      </c>
      <c r="E42" s="137" t="s">
        <v>228</v>
      </c>
      <c r="F42" s="139">
        <v>2.3</v>
      </c>
      <c r="G42" s="140">
        <f t="shared" si="2"/>
        <v>2.3</v>
      </c>
    </row>
    <row r="43" spans="1:7" s="57" customFormat="1" ht="13.5" thickBot="1">
      <c r="A43" s="135">
        <v>1</v>
      </c>
      <c r="B43" s="136" t="s">
        <v>229</v>
      </c>
      <c r="C43" s="154" t="s">
        <v>230</v>
      </c>
      <c r="D43" s="138" t="s">
        <v>231</v>
      </c>
      <c r="E43" s="137" t="s">
        <v>232</v>
      </c>
      <c r="F43" s="139">
        <v>0.8</v>
      </c>
      <c r="G43" s="140">
        <f t="shared" si="2"/>
        <v>0.8</v>
      </c>
    </row>
    <row r="44" spans="1:8" ht="16.5" thickBot="1">
      <c r="A44" s="182" t="s">
        <v>274</v>
      </c>
      <c r="B44" s="183"/>
      <c r="C44" s="184"/>
      <c r="D44" s="185"/>
      <c r="E44" s="185"/>
      <c r="F44" s="186"/>
      <c r="G44" s="187">
        <f>SUM(G29:G43)</f>
        <v>32.32</v>
      </c>
      <c r="H44" s="57"/>
    </row>
    <row r="45" spans="1:8" ht="16.5" thickTop="1">
      <c r="A45" s="93"/>
      <c r="B45" s="94"/>
      <c r="C45" s="95"/>
      <c r="D45" s="96"/>
      <c r="E45" s="96"/>
      <c r="F45" s="97"/>
      <c r="G45" s="98"/>
      <c r="H45" s="57"/>
    </row>
    <row r="46" spans="1:8" ht="15.75">
      <c r="A46" s="93"/>
      <c r="B46" s="94"/>
      <c r="C46" s="95"/>
      <c r="D46" s="96"/>
      <c r="E46" s="96"/>
      <c r="F46" s="97"/>
      <c r="G46" s="98"/>
      <c r="H46" s="57"/>
    </row>
    <row r="47" spans="1:8" ht="15.75">
      <c r="A47" s="93"/>
      <c r="B47" s="94"/>
      <c r="C47" s="95"/>
      <c r="D47" s="96"/>
      <c r="E47" s="96"/>
      <c r="F47" s="97"/>
      <c r="G47" s="98"/>
      <c r="H47" s="57"/>
    </row>
    <row r="48" spans="1:8" ht="15.75">
      <c r="A48" s="93"/>
      <c r="B48" s="94"/>
      <c r="C48" s="95"/>
      <c r="D48" s="96"/>
      <c r="E48" s="96"/>
      <c r="F48" s="97"/>
      <c r="G48" s="98"/>
      <c r="H48" s="57"/>
    </row>
    <row r="49" spans="1:8" ht="15.75">
      <c r="A49" s="93"/>
      <c r="B49" s="94"/>
      <c r="C49" s="95"/>
      <c r="D49" s="96"/>
      <c r="E49" s="96"/>
      <c r="F49" s="97"/>
      <c r="G49" s="98"/>
      <c r="H49" s="57"/>
    </row>
    <row r="50" spans="1:8" ht="15.75">
      <c r="A50" s="93"/>
      <c r="B50" s="94"/>
      <c r="C50" s="95"/>
      <c r="D50" s="96"/>
      <c r="E50" s="96"/>
      <c r="F50" s="97"/>
      <c r="G50" s="98"/>
      <c r="H50" s="57"/>
    </row>
    <row r="51" spans="1:8" ht="15.75">
      <c r="A51" s="93"/>
      <c r="B51" s="94"/>
      <c r="C51" s="95"/>
      <c r="D51" s="96"/>
      <c r="E51" s="96"/>
      <c r="F51" s="97"/>
      <c r="G51" s="98"/>
      <c r="H51" s="57"/>
    </row>
    <row r="52" spans="1:8" ht="15.75">
      <c r="A52" s="93"/>
      <c r="B52" s="94"/>
      <c r="C52" s="95"/>
      <c r="D52" s="96"/>
      <c r="E52" s="96"/>
      <c r="F52" s="97"/>
      <c r="G52" s="98"/>
      <c r="H52" s="57"/>
    </row>
    <row r="53" spans="1:8" ht="15.75">
      <c r="A53" s="93"/>
      <c r="B53" s="94"/>
      <c r="C53" s="95"/>
      <c r="D53" s="96"/>
      <c r="E53" s="96"/>
      <c r="F53" s="97"/>
      <c r="G53" s="98"/>
      <c r="H53" s="57"/>
    </row>
    <row r="54" spans="1:8" ht="15.75">
      <c r="A54" s="93"/>
      <c r="B54" s="94"/>
      <c r="C54" s="95"/>
      <c r="D54" s="96"/>
      <c r="E54" s="96"/>
      <c r="F54" s="97"/>
      <c r="G54" s="98"/>
      <c r="H54" s="57"/>
    </row>
    <row r="55" spans="1:8" ht="15.75">
      <c r="A55" s="93"/>
      <c r="B55" s="94"/>
      <c r="C55" s="95"/>
      <c r="D55" s="96"/>
      <c r="E55" s="96"/>
      <c r="F55" s="97"/>
      <c r="G55" s="98"/>
      <c r="H55" s="57"/>
    </row>
    <row r="56" spans="1:8" ht="15.75">
      <c r="A56" s="93"/>
      <c r="B56" s="94"/>
      <c r="C56" s="95"/>
      <c r="D56" s="96"/>
      <c r="E56" s="96"/>
      <c r="F56" s="97"/>
      <c r="G56" s="98"/>
      <c r="H56" s="57"/>
    </row>
    <row r="57" spans="1:8" ht="15.75">
      <c r="A57" s="93"/>
      <c r="B57" s="94"/>
      <c r="C57" s="95"/>
      <c r="D57" s="96"/>
      <c r="E57" s="96"/>
      <c r="F57" s="97"/>
      <c r="G57" s="98"/>
      <c r="H57" s="57"/>
    </row>
    <row r="58" spans="1:8" ht="15.75">
      <c r="A58" s="93"/>
      <c r="B58" s="94"/>
      <c r="C58" s="95"/>
      <c r="D58" s="96"/>
      <c r="E58" s="96"/>
      <c r="F58" s="97"/>
      <c r="G58" s="98"/>
      <c r="H58" s="57"/>
    </row>
    <row r="59" spans="1:8" ht="15.75">
      <c r="A59" s="93"/>
      <c r="B59" s="94"/>
      <c r="C59" s="95"/>
      <c r="D59" s="96"/>
      <c r="E59" s="96"/>
      <c r="F59" s="97"/>
      <c r="G59" s="98"/>
      <c r="H59" s="57"/>
    </row>
    <row r="60" spans="1:8" ht="15.75">
      <c r="A60" s="93"/>
      <c r="B60" s="94"/>
      <c r="C60" s="95"/>
      <c r="D60" s="96"/>
      <c r="E60" s="96"/>
      <c r="F60" s="97"/>
      <c r="G60" s="98"/>
      <c r="H60" s="57"/>
    </row>
    <row r="61" spans="1:8" ht="16.5" thickBot="1">
      <c r="A61" s="93"/>
      <c r="B61" s="94"/>
      <c r="C61" s="95"/>
      <c r="D61" s="96"/>
      <c r="E61" s="96"/>
      <c r="F61" s="97"/>
      <c r="G61" s="98"/>
      <c r="H61" s="57"/>
    </row>
    <row r="62" spans="1:8" ht="17.25" customHeight="1" thickTop="1">
      <c r="A62" s="326" t="s">
        <v>261</v>
      </c>
      <c r="B62" s="327"/>
      <c r="C62" s="327"/>
      <c r="D62" s="327"/>
      <c r="E62" s="327"/>
      <c r="F62" s="327"/>
      <c r="G62" s="328"/>
      <c r="H62" s="57"/>
    </row>
    <row r="63" spans="1:8" ht="12.75">
      <c r="A63" s="319" t="s">
        <v>127</v>
      </c>
      <c r="B63" s="320"/>
      <c r="C63" s="320"/>
      <c r="D63" s="320" t="s">
        <v>128</v>
      </c>
      <c r="E63" s="320"/>
      <c r="F63" s="320"/>
      <c r="G63" s="321"/>
      <c r="H63" s="57"/>
    </row>
    <row r="64" spans="1:8" ht="12.75">
      <c r="A64" s="322" t="s">
        <v>129</v>
      </c>
      <c r="B64" s="323"/>
      <c r="C64" s="323"/>
      <c r="D64" s="324"/>
      <c r="E64" s="324"/>
      <c r="F64" s="324"/>
      <c r="G64" s="325"/>
      <c r="H64" s="57"/>
    </row>
    <row r="65" spans="1:8" ht="18" customHeight="1" thickBot="1">
      <c r="A65" s="313" t="s">
        <v>130</v>
      </c>
      <c r="B65" s="314"/>
      <c r="C65" s="314"/>
      <c r="D65" s="314"/>
      <c r="E65" s="314"/>
      <c r="F65" s="314"/>
      <c r="G65" s="315"/>
      <c r="H65" s="57"/>
    </row>
    <row r="66" spans="1:8" ht="18" customHeight="1" thickBot="1" thickTop="1">
      <c r="A66" s="316"/>
      <c r="B66" s="317"/>
      <c r="C66" s="317"/>
      <c r="D66" s="317"/>
      <c r="E66" s="317"/>
      <c r="F66" s="317"/>
      <c r="G66" s="318"/>
      <c r="H66" s="57"/>
    </row>
    <row r="67" spans="1:8" ht="13.5" thickTop="1">
      <c r="A67" s="62">
        <v>1</v>
      </c>
      <c r="B67" s="63" t="s">
        <v>233</v>
      </c>
      <c r="C67" s="99" t="s">
        <v>137</v>
      </c>
      <c r="D67" s="65" t="s">
        <v>138</v>
      </c>
      <c r="E67" s="66" t="s">
        <v>264</v>
      </c>
      <c r="F67" s="67"/>
      <c r="G67" s="68">
        <f aca="true" t="shared" si="3" ref="G67:G84">A67*F67</f>
        <v>0</v>
      </c>
      <c r="H67" s="57"/>
    </row>
    <row r="68" spans="1:7" s="57" customFormat="1" ht="12.75">
      <c r="A68" s="70">
        <v>4</v>
      </c>
      <c r="B68" s="69" t="s">
        <v>234</v>
      </c>
      <c r="C68" s="99" t="s">
        <v>153</v>
      </c>
      <c r="D68" s="64" t="s">
        <v>154</v>
      </c>
      <c r="E68" s="64" t="s">
        <v>271</v>
      </c>
      <c r="F68" s="71"/>
      <c r="G68" s="72">
        <f t="shared" si="3"/>
        <v>0</v>
      </c>
    </row>
    <row r="69" spans="1:8" s="57" customFormat="1" ht="12.75">
      <c r="A69" s="70">
        <v>2</v>
      </c>
      <c r="B69" s="69" t="s">
        <v>234</v>
      </c>
      <c r="C69" s="99"/>
      <c r="D69" s="64" t="s">
        <v>154</v>
      </c>
      <c r="E69" s="64" t="s">
        <v>271</v>
      </c>
      <c r="F69" s="71"/>
      <c r="G69" s="72">
        <f t="shared" si="3"/>
        <v>0</v>
      </c>
      <c r="H69" s="73"/>
    </row>
    <row r="70" spans="1:7" s="57" customFormat="1" ht="12.75">
      <c r="A70" s="70">
        <v>2</v>
      </c>
      <c r="B70" s="69" t="s">
        <v>234</v>
      </c>
      <c r="C70" s="99" t="s">
        <v>158</v>
      </c>
      <c r="D70" s="64" t="s">
        <v>154</v>
      </c>
      <c r="E70" s="64" t="s">
        <v>236</v>
      </c>
      <c r="F70" s="71"/>
      <c r="G70" s="72">
        <f t="shared" si="3"/>
        <v>0</v>
      </c>
    </row>
    <row r="71" spans="1:7" s="57" customFormat="1" ht="12.75">
      <c r="A71" s="70">
        <v>1</v>
      </c>
      <c r="B71" s="69" t="s">
        <v>234</v>
      </c>
      <c r="C71" s="99" t="s">
        <v>161</v>
      </c>
      <c r="D71" s="64" t="s">
        <v>162</v>
      </c>
      <c r="E71" s="64" t="s">
        <v>237</v>
      </c>
      <c r="F71" s="71"/>
      <c r="G71" s="72">
        <f t="shared" si="3"/>
        <v>0</v>
      </c>
    </row>
    <row r="72" spans="1:8" s="57" customFormat="1" ht="12.75">
      <c r="A72" s="70">
        <v>1</v>
      </c>
      <c r="B72" s="69" t="s">
        <v>234</v>
      </c>
      <c r="C72" s="99"/>
      <c r="D72" s="64" t="s">
        <v>165</v>
      </c>
      <c r="E72" s="64" t="s">
        <v>238</v>
      </c>
      <c r="F72" s="71"/>
      <c r="G72" s="72">
        <f t="shared" si="3"/>
        <v>0</v>
      </c>
      <c r="H72" s="73"/>
    </row>
    <row r="73" spans="1:7" s="57" customFormat="1" ht="12.75">
      <c r="A73" s="70">
        <v>22</v>
      </c>
      <c r="B73" s="69" t="s">
        <v>234</v>
      </c>
      <c r="C73" s="99" t="s">
        <v>168</v>
      </c>
      <c r="D73" s="64" t="s">
        <v>169</v>
      </c>
      <c r="E73" s="64" t="s">
        <v>272</v>
      </c>
      <c r="F73" s="71"/>
      <c r="G73" s="72">
        <f t="shared" si="3"/>
        <v>0</v>
      </c>
    </row>
    <row r="74" spans="1:7" s="57" customFormat="1" ht="12.75">
      <c r="A74" s="70">
        <v>3</v>
      </c>
      <c r="B74" s="69" t="s">
        <v>234</v>
      </c>
      <c r="C74" s="99" t="s">
        <v>173</v>
      </c>
      <c r="D74" s="64" t="s">
        <v>174</v>
      </c>
      <c r="E74" s="82" t="s">
        <v>240</v>
      </c>
      <c r="F74" s="85"/>
      <c r="G74" s="72">
        <f t="shared" si="3"/>
        <v>0</v>
      </c>
    </row>
    <row r="75" spans="1:8" ht="12.75">
      <c r="A75" s="70">
        <v>3</v>
      </c>
      <c r="B75" s="69" t="s">
        <v>234</v>
      </c>
      <c r="C75" s="101" t="s">
        <v>181</v>
      </c>
      <c r="D75" s="64" t="s">
        <v>182</v>
      </c>
      <c r="E75" s="82" t="s">
        <v>183</v>
      </c>
      <c r="F75" s="83"/>
      <c r="G75" s="72">
        <f t="shared" si="3"/>
        <v>0</v>
      </c>
      <c r="H75" s="84"/>
    </row>
    <row r="76" spans="1:8" ht="12.75">
      <c r="A76" s="70">
        <v>2</v>
      </c>
      <c r="B76" s="69" t="s">
        <v>234</v>
      </c>
      <c r="C76" s="101" t="s">
        <v>185</v>
      </c>
      <c r="D76" s="64" t="s">
        <v>182</v>
      </c>
      <c r="E76" s="82" t="s">
        <v>186</v>
      </c>
      <c r="F76" s="83"/>
      <c r="G76" s="72">
        <f t="shared" si="3"/>
        <v>0</v>
      </c>
      <c r="H76" s="84"/>
    </row>
    <row r="77" spans="1:8" ht="12.75">
      <c r="A77" s="70">
        <v>2</v>
      </c>
      <c r="B77" s="69" t="s">
        <v>234</v>
      </c>
      <c r="C77" s="101" t="s">
        <v>188</v>
      </c>
      <c r="D77" s="64" t="s">
        <v>182</v>
      </c>
      <c r="E77" s="82" t="s">
        <v>189</v>
      </c>
      <c r="F77" s="83"/>
      <c r="G77" s="72">
        <f t="shared" si="3"/>
        <v>0</v>
      </c>
      <c r="H77" s="84"/>
    </row>
    <row r="78" spans="1:8" ht="12.75">
      <c r="A78" s="70">
        <v>1</v>
      </c>
      <c r="B78" s="69" t="s">
        <v>234</v>
      </c>
      <c r="C78" s="101" t="s">
        <v>191</v>
      </c>
      <c r="D78" s="64" t="s">
        <v>192</v>
      </c>
      <c r="E78" s="82" t="s">
        <v>241</v>
      </c>
      <c r="F78" s="83"/>
      <c r="G78" s="72">
        <f t="shared" si="3"/>
        <v>0</v>
      </c>
      <c r="H78" s="84"/>
    </row>
    <row r="79" spans="1:7" s="57" customFormat="1" ht="12.75">
      <c r="A79" s="70">
        <v>3</v>
      </c>
      <c r="B79" s="69" t="s">
        <v>234</v>
      </c>
      <c r="C79" s="101" t="s">
        <v>242</v>
      </c>
      <c r="D79" s="64" t="s">
        <v>204</v>
      </c>
      <c r="E79" s="82" t="s">
        <v>205</v>
      </c>
      <c r="F79" s="83"/>
      <c r="G79" s="72">
        <f t="shared" si="3"/>
        <v>0</v>
      </c>
    </row>
    <row r="80" spans="1:7" s="57" customFormat="1" ht="12.75">
      <c r="A80" s="70">
        <v>3</v>
      </c>
      <c r="B80" s="69" t="s">
        <v>234</v>
      </c>
      <c r="C80" s="101" t="s">
        <v>242</v>
      </c>
      <c r="D80" s="64" t="s">
        <v>207</v>
      </c>
      <c r="E80" s="82" t="s">
        <v>208</v>
      </c>
      <c r="F80" s="83"/>
      <c r="G80" s="72">
        <f t="shared" si="3"/>
        <v>0</v>
      </c>
    </row>
    <row r="81" spans="1:7" s="57" customFormat="1" ht="12.75">
      <c r="A81" s="70">
        <v>1</v>
      </c>
      <c r="B81" s="69" t="s">
        <v>234</v>
      </c>
      <c r="C81" s="101" t="s">
        <v>223</v>
      </c>
      <c r="D81" s="64" t="s">
        <v>224</v>
      </c>
      <c r="E81" s="82" t="s">
        <v>225</v>
      </c>
      <c r="F81" s="83"/>
      <c r="G81" s="72">
        <f t="shared" si="3"/>
        <v>0</v>
      </c>
    </row>
    <row r="82" spans="1:7" s="57" customFormat="1" ht="12.75">
      <c r="A82" s="70">
        <v>1</v>
      </c>
      <c r="B82" s="69" t="s">
        <v>234</v>
      </c>
      <c r="C82" s="101" t="s">
        <v>226</v>
      </c>
      <c r="D82" s="64" t="s">
        <v>227</v>
      </c>
      <c r="E82" s="82" t="s">
        <v>228</v>
      </c>
      <c r="F82" s="83"/>
      <c r="G82" s="72">
        <f t="shared" si="3"/>
        <v>0</v>
      </c>
    </row>
    <row r="83" spans="1:7" s="57" customFormat="1" ht="12.75">
      <c r="A83" s="70">
        <v>1</v>
      </c>
      <c r="B83" s="69" t="s">
        <v>234</v>
      </c>
      <c r="C83" s="101" t="s">
        <v>230</v>
      </c>
      <c r="D83" s="64" t="s">
        <v>231</v>
      </c>
      <c r="E83" s="82" t="s">
        <v>232</v>
      </c>
      <c r="F83" s="83"/>
      <c r="G83" s="72">
        <f t="shared" si="3"/>
        <v>0</v>
      </c>
    </row>
    <row r="84" spans="1:8" ht="13.5" customHeight="1">
      <c r="A84" s="70">
        <v>1</v>
      </c>
      <c r="B84" s="59" t="s">
        <v>82</v>
      </c>
      <c r="C84" s="64"/>
      <c r="D84" s="64"/>
      <c r="E84" s="103"/>
      <c r="F84" s="104">
        <v>100</v>
      </c>
      <c r="G84" s="105">
        <f t="shared" si="3"/>
        <v>100</v>
      </c>
      <c r="H84" s="57"/>
    </row>
    <row r="85" spans="1:8" ht="13.5" customHeight="1">
      <c r="A85" s="70"/>
      <c r="B85" s="59"/>
      <c r="C85" s="64"/>
      <c r="D85" s="64"/>
      <c r="E85" s="103"/>
      <c r="F85" s="104"/>
      <c r="G85" s="105"/>
      <c r="H85" s="57"/>
    </row>
    <row r="86" spans="1:8" ht="13.5" customHeight="1">
      <c r="A86" s="70">
        <v>1</v>
      </c>
      <c r="B86" s="69"/>
      <c r="C86" s="64" t="s">
        <v>243</v>
      </c>
      <c r="D86" s="64"/>
      <c r="E86" s="64" t="s">
        <v>273</v>
      </c>
      <c r="F86" s="106">
        <v>30</v>
      </c>
      <c r="G86" s="72">
        <f aca="true" t="shared" si="4" ref="G86:G91">A86*F86</f>
        <v>30</v>
      </c>
      <c r="H86" s="57"/>
    </row>
    <row r="87" spans="1:8" ht="12.75">
      <c r="A87" s="70">
        <v>1</v>
      </c>
      <c r="B87" s="69"/>
      <c r="C87" s="64" t="s">
        <v>245</v>
      </c>
      <c r="D87" s="64"/>
      <c r="E87" s="64" t="s">
        <v>246</v>
      </c>
      <c r="F87" s="106">
        <v>20</v>
      </c>
      <c r="G87" s="72">
        <f t="shared" si="4"/>
        <v>20</v>
      </c>
      <c r="H87" s="57"/>
    </row>
    <row r="88" spans="1:8" ht="12.75">
      <c r="A88" s="70">
        <v>1</v>
      </c>
      <c r="B88" s="69"/>
      <c r="C88" s="64" t="s">
        <v>247</v>
      </c>
      <c r="D88" s="64"/>
      <c r="E88" s="64" t="s">
        <v>248</v>
      </c>
      <c r="F88" s="106">
        <v>15</v>
      </c>
      <c r="G88" s="72">
        <f t="shared" si="4"/>
        <v>15</v>
      </c>
      <c r="H88" s="57"/>
    </row>
    <row r="89" spans="1:7" ht="12.75">
      <c r="A89" s="70">
        <v>1</v>
      </c>
      <c r="B89" s="69"/>
      <c r="C89" s="64" t="s">
        <v>249</v>
      </c>
      <c r="D89" s="64"/>
      <c r="E89" s="64" t="s">
        <v>250</v>
      </c>
      <c r="F89" s="106">
        <v>10</v>
      </c>
      <c r="G89" s="72">
        <f t="shared" si="4"/>
        <v>10</v>
      </c>
    </row>
    <row r="90" spans="1:8" ht="12.75">
      <c r="A90" s="70">
        <v>1</v>
      </c>
      <c r="B90" s="69"/>
      <c r="C90" s="64" t="s">
        <v>251</v>
      </c>
      <c r="D90" s="64"/>
      <c r="E90" s="64" t="s">
        <v>246</v>
      </c>
      <c r="F90" s="106">
        <v>15</v>
      </c>
      <c r="G90" s="72">
        <f t="shared" si="4"/>
        <v>15</v>
      </c>
      <c r="H90" s="73"/>
    </row>
    <row r="91" spans="1:8" ht="12.75">
      <c r="A91" s="177"/>
      <c r="B91" s="69"/>
      <c r="C91" s="64" t="s">
        <v>252</v>
      </c>
      <c r="D91" s="64"/>
      <c r="E91" s="64" t="s">
        <v>250</v>
      </c>
      <c r="F91" s="106">
        <v>15</v>
      </c>
      <c r="G91" s="72">
        <f t="shared" si="4"/>
        <v>0</v>
      </c>
      <c r="H91" s="57"/>
    </row>
    <row r="92" spans="1:8" ht="12.75">
      <c r="A92" s="70"/>
      <c r="B92" s="69"/>
      <c r="C92" s="64"/>
      <c r="D92" s="64"/>
      <c r="E92" s="64"/>
      <c r="F92" s="106"/>
      <c r="G92" s="72"/>
      <c r="H92" s="57"/>
    </row>
    <row r="93" spans="1:8" ht="13.5" thickBot="1">
      <c r="A93" s="70">
        <v>1</v>
      </c>
      <c r="B93" s="69"/>
      <c r="C93" s="64" t="s">
        <v>253</v>
      </c>
      <c r="D93" s="64"/>
      <c r="E93" s="64"/>
      <c r="F93" s="106">
        <v>15</v>
      </c>
      <c r="G93" s="72">
        <f>A93*F93</f>
        <v>15</v>
      </c>
      <c r="H93" s="73"/>
    </row>
    <row r="94" spans="1:7" ht="16.5" thickBot="1">
      <c r="A94" s="87" t="s">
        <v>254</v>
      </c>
      <c r="B94" s="107"/>
      <c r="C94" s="90"/>
      <c r="D94" s="108"/>
      <c r="E94" s="108"/>
      <c r="F94" s="109"/>
      <c r="G94" s="110">
        <f>SUM(G84:G93)</f>
        <v>205</v>
      </c>
    </row>
    <row r="95" spans="1:7" ht="14.25" thickBot="1" thickTop="1">
      <c r="A95" s="111"/>
      <c r="B95" s="111"/>
      <c r="C95" s="95"/>
      <c r="D95" s="95"/>
      <c r="E95" s="95"/>
      <c r="F95" s="97"/>
      <c r="G95" s="97"/>
    </row>
    <row r="96" spans="1:7" ht="19.5" thickBot="1" thickTop="1">
      <c r="A96" s="112" t="s">
        <v>255</v>
      </c>
      <c r="B96" s="113"/>
      <c r="C96" s="114"/>
      <c r="D96" s="114"/>
      <c r="E96" s="114"/>
      <c r="F96" s="115"/>
      <c r="G96" s="116">
        <f>G44+G94</f>
        <v>237.32</v>
      </c>
    </row>
    <row r="97" spans="6:7" ht="13.5" thickTop="1">
      <c r="F97" s="97"/>
      <c r="G97" s="97"/>
    </row>
    <row r="98" spans="1:7" ht="12.75">
      <c r="A98" s="119"/>
      <c r="B98" s="111"/>
      <c r="C98" s="95"/>
      <c r="D98" s="95"/>
      <c r="E98" s="95"/>
      <c r="F98" s="97"/>
      <c r="G98" s="97"/>
    </row>
    <row r="99" spans="1:7" ht="12.75">
      <c r="A99" s="119"/>
      <c r="B99" s="111"/>
      <c r="C99" s="95"/>
      <c r="D99" s="95"/>
      <c r="E99" s="95"/>
      <c r="F99" s="97"/>
      <c r="G99" s="97"/>
    </row>
    <row r="100" spans="1:7" ht="12.75">
      <c r="A100" s="111"/>
      <c r="B100" s="111"/>
      <c r="C100" s="95"/>
      <c r="D100" s="95"/>
      <c r="E100" s="95"/>
      <c r="F100" s="97"/>
      <c r="G100" s="97"/>
    </row>
    <row r="101" spans="1:7" ht="12.75">
      <c r="A101" s="111"/>
      <c r="B101" s="111"/>
      <c r="C101" s="95"/>
      <c r="D101" s="95"/>
      <c r="E101" s="95"/>
      <c r="F101" s="97"/>
      <c r="G101" s="97"/>
    </row>
    <row r="102" spans="1:7" ht="12.75">
      <c r="A102" s="111"/>
      <c r="B102" s="111"/>
      <c r="C102" s="95"/>
      <c r="D102" s="95"/>
      <c r="E102" s="95"/>
      <c r="F102" s="97"/>
      <c r="G102" s="97"/>
    </row>
    <row r="103" spans="1:7" ht="12.75">
      <c r="A103" s="111"/>
      <c r="B103" s="111"/>
      <c r="C103" s="95"/>
      <c r="D103" s="95"/>
      <c r="E103" s="95"/>
      <c r="F103" s="97"/>
      <c r="G103" s="97"/>
    </row>
    <row r="104" spans="1:7" ht="12.75">
      <c r="A104" s="111"/>
      <c r="B104" s="111"/>
      <c r="C104" s="95"/>
      <c r="D104" s="95"/>
      <c r="E104" s="95"/>
      <c r="F104" s="97"/>
      <c r="G104" s="97"/>
    </row>
    <row r="105" spans="1:7" ht="12.75">
      <c r="A105" s="111"/>
      <c r="B105" s="111"/>
      <c r="C105" s="120"/>
      <c r="D105" s="95"/>
      <c r="E105" s="95"/>
      <c r="F105" s="97"/>
      <c r="G105" s="97"/>
    </row>
    <row r="106" spans="1:7" ht="12.75">
      <c r="A106" s="111"/>
      <c r="B106" s="111"/>
      <c r="C106" s="120"/>
      <c r="D106" s="96"/>
      <c r="E106" s="96"/>
      <c r="F106" s="97"/>
      <c r="G106" s="97"/>
    </row>
    <row r="107" spans="1:7" ht="12.75">
      <c r="A107" s="111"/>
      <c r="B107" s="111"/>
      <c r="C107" s="95"/>
      <c r="D107" s="95"/>
      <c r="E107" s="95"/>
      <c r="F107" s="97"/>
      <c r="G107" s="97"/>
    </row>
    <row r="108" spans="1:7" ht="12.75">
      <c r="A108" s="111"/>
      <c r="B108" s="111"/>
      <c r="C108" s="95"/>
      <c r="D108" s="95"/>
      <c r="E108" s="95"/>
      <c r="F108" s="97"/>
      <c r="G108" s="97"/>
    </row>
    <row r="109" spans="1:7" ht="12.75">
      <c r="A109" s="111"/>
      <c r="B109" s="111"/>
      <c r="C109" s="95"/>
      <c r="D109" s="95"/>
      <c r="E109" s="95"/>
      <c r="F109" s="97"/>
      <c r="G109" s="97"/>
    </row>
    <row r="110" spans="1:7" ht="12.75">
      <c r="A110" s="111"/>
      <c r="B110" s="111"/>
      <c r="C110" s="95"/>
      <c r="D110" s="95"/>
      <c r="E110" s="95"/>
      <c r="F110" s="97"/>
      <c r="G110" s="97"/>
    </row>
    <row r="111" spans="1:7" ht="12.75">
      <c r="A111" s="111"/>
      <c r="B111" s="111"/>
      <c r="C111" s="95"/>
      <c r="D111" s="95"/>
      <c r="E111" s="95"/>
      <c r="F111" s="97"/>
      <c r="G111" s="97"/>
    </row>
    <row r="112" spans="1:7" ht="12.75">
      <c r="A112" s="111"/>
      <c r="B112" s="111"/>
      <c r="C112" s="95"/>
      <c r="D112" s="95"/>
      <c r="E112" s="95"/>
      <c r="F112" s="97"/>
      <c r="G112" s="97"/>
    </row>
    <row r="113" spans="1:7" ht="12.75">
      <c r="A113" s="111"/>
      <c r="B113" s="111"/>
      <c r="C113" s="95"/>
      <c r="D113" s="95"/>
      <c r="E113" s="95"/>
      <c r="F113" s="97"/>
      <c r="G113" s="97"/>
    </row>
    <row r="114" spans="1:7" ht="12.75">
      <c r="A114" s="111"/>
      <c r="B114" s="111"/>
      <c r="C114" s="95"/>
      <c r="D114" s="95"/>
      <c r="E114" s="95"/>
      <c r="F114" s="97"/>
      <c r="G114" s="97"/>
    </row>
    <row r="115" spans="1:7" ht="12.75">
      <c r="A115" s="111"/>
      <c r="B115" s="111"/>
      <c r="C115" s="95"/>
      <c r="D115" s="95"/>
      <c r="E115" s="95"/>
      <c r="F115" s="97"/>
      <c r="G115" s="97"/>
    </row>
    <row r="116" spans="1:7" ht="12.75">
      <c r="A116" s="111"/>
      <c r="B116" s="111"/>
      <c r="C116" s="95"/>
      <c r="D116" s="95"/>
      <c r="E116" s="95"/>
      <c r="F116" s="97"/>
      <c r="G116" s="97"/>
    </row>
    <row r="117" spans="1:7" ht="12.75">
      <c r="A117" s="111"/>
      <c r="B117" s="111"/>
      <c r="C117" s="95"/>
      <c r="D117" s="95"/>
      <c r="E117" s="95"/>
      <c r="F117" s="97"/>
      <c r="G117" s="97"/>
    </row>
    <row r="118" spans="1:7" ht="12.75">
      <c r="A118" s="111"/>
      <c r="B118" s="111"/>
      <c r="C118" s="95"/>
      <c r="D118" s="95"/>
      <c r="E118" s="95"/>
      <c r="F118" s="97"/>
      <c r="G118" s="97"/>
    </row>
    <row r="119" spans="1:7" ht="12.75">
      <c r="A119" s="111"/>
      <c r="B119" s="111"/>
      <c r="C119" s="95"/>
      <c r="D119" s="95"/>
      <c r="E119" s="95"/>
      <c r="F119" s="97"/>
      <c r="G119" s="97"/>
    </row>
    <row r="120" spans="1:7" ht="12.75">
      <c r="A120" s="111"/>
      <c r="B120" s="111"/>
      <c r="C120" s="95"/>
      <c r="D120" s="95"/>
      <c r="E120" s="95"/>
      <c r="F120" s="97"/>
      <c r="G120" s="97"/>
    </row>
    <row r="121" spans="1:7" ht="12.75">
      <c r="A121" s="111"/>
      <c r="B121" s="111"/>
      <c r="C121" s="95"/>
      <c r="D121" s="95"/>
      <c r="E121" s="95"/>
      <c r="F121" s="97"/>
      <c r="G121" s="97"/>
    </row>
    <row r="122" spans="1:7" ht="12.75">
      <c r="A122" s="111"/>
      <c r="B122" s="111"/>
      <c r="C122" s="95"/>
      <c r="D122" s="95"/>
      <c r="E122" s="95"/>
      <c r="F122" s="97"/>
      <c r="G122" s="97"/>
    </row>
    <row r="123" spans="1:7" ht="12.75">
      <c r="A123" s="111"/>
      <c r="B123" s="111"/>
      <c r="C123" s="95"/>
      <c r="D123" s="95"/>
      <c r="E123" s="95"/>
      <c r="F123" s="97"/>
      <c r="G123" s="97"/>
    </row>
    <row r="124" spans="1:7" ht="12.75">
      <c r="A124" s="111"/>
      <c r="B124" s="111"/>
      <c r="C124" s="95"/>
      <c r="D124" s="95"/>
      <c r="E124" s="95"/>
      <c r="F124" s="97"/>
      <c r="G124" s="97"/>
    </row>
    <row r="125" spans="1:7" ht="12.75">
      <c r="A125" s="111"/>
      <c r="B125" s="111"/>
      <c r="C125" s="95"/>
      <c r="D125" s="95"/>
      <c r="E125" s="95"/>
      <c r="F125" s="97"/>
      <c r="G125" s="97"/>
    </row>
    <row r="126" spans="1:7" ht="12.75">
      <c r="A126" s="111"/>
      <c r="B126" s="111"/>
      <c r="C126" s="95"/>
      <c r="D126" s="95"/>
      <c r="E126" s="95"/>
      <c r="F126" s="97"/>
      <c r="G126" s="121"/>
    </row>
    <row r="127" spans="1:7" ht="12.75">
      <c r="A127" s="111"/>
      <c r="B127" s="111"/>
      <c r="C127" s="95"/>
      <c r="D127" s="122"/>
      <c r="E127" s="122"/>
      <c r="F127" s="122"/>
      <c r="G127" s="122"/>
    </row>
    <row r="128" spans="1:7" ht="12.75">
      <c r="A128" s="111"/>
      <c r="B128" s="111"/>
      <c r="C128" s="95"/>
      <c r="D128" s="95"/>
      <c r="E128" s="95"/>
      <c r="F128" s="97"/>
      <c r="G128" s="97"/>
    </row>
    <row r="129" spans="1:7" ht="12.75">
      <c r="A129" s="111"/>
      <c r="B129" s="111"/>
      <c r="C129" s="95"/>
      <c r="D129" s="95"/>
      <c r="E129" s="95"/>
      <c r="F129" s="97"/>
      <c r="G129" s="97"/>
    </row>
    <row r="130" spans="1:7" ht="12.75">
      <c r="A130" s="111"/>
      <c r="B130" s="111"/>
      <c r="C130" s="95"/>
      <c r="D130" s="95"/>
      <c r="E130" s="95"/>
      <c r="F130" s="97"/>
      <c r="G130" s="97"/>
    </row>
    <row r="131" spans="1:7" ht="12.75">
      <c r="A131" s="111"/>
      <c r="B131" s="111"/>
      <c r="C131" s="95"/>
      <c r="D131" s="95"/>
      <c r="E131" s="95"/>
      <c r="F131" s="97"/>
      <c r="G131" s="97"/>
    </row>
    <row r="132" spans="1:7" ht="12.75">
      <c r="A132" s="111"/>
      <c r="B132" s="111"/>
      <c r="C132" s="95"/>
      <c r="D132" s="95"/>
      <c r="E132" s="95"/>
      <c r="F132" s="97"/>
      <c r="G132" s="97"/>
    </row>
    <row r="133" spans="1:7" ht="12.75">
      <c r="A133" s="111"/>
      <c r="B133" s="111"/>
      <c r="C133" s="95"/>
      <c r="D133" s="95"/>
      <c r="E133" s="95"/>
      <c r="F133" s="97"/>
      <c r="G133" s="97"/>
    </row>
    <row r="134" spans="1:7" ht="12.75">
      <c r="A134" s="111"/>
      <c r="B134" s="111"/>
      <c r="C134" s="95"/>
      <c r="D134" s="95"/>
      <c r="E134" s="95"/>
      <c r="F134" s="97"/>
      <c r="G134" s="97"/>
    </row>
    <row r="135" spans="1:7" ht="12.75">
      <c r="A135" s="111"/>
      <c r="B135" s="111"/>
      <c r="C135" s="95"/>
      <c r="D135" s="95"/>
      <c r="E135" s="95"/>
      <c r="F135" s="97"/>
      <c r="G135" s="97"/>
    </row>
    <row r="136" spans="1:7" ht="12.75">
      <c r="A136" s="111"/>
      <c r="B136" s="111"/>
      <c r="C136" s="95"/>
      <c r="D136" s="95"/>
      <c r="E136" s="95"/>
      <c r="F136" s="97"/>
      <c r="G136" s="97"/>
    </row>
    <row r="137" spans="1:7" ht="12.75">
      <c r="A137" s="111"/>
      <c r="B137" s="111"/>
      <c r="C137" s="95"/>
      <c r="D137" s="95"/>
      <c r="E137" s="95"/>
      <c r="F137" s="97"/>
      <c r="G137" s="97"/>
    </row>
    <row r="138" spans="1:7" ht="12.75">
      <c r="A138" s="111"/>
      <c r="B138" s="111"/>
      <c r="C138" s="95"/>
      <c r="D138" s="95"/>
      <c r="E138" s="95"/>
      <c r="F138" s="97"/>
      <c r="G138" s="97"/>
    </row>
    <row r="139" spans="1:7" ht="12.75">
      <c r="A139" s="111"/>
      <c r="B139" s="111"/>
      <c r="C139" s="95"/>
      <c r="D139" s="95"/>
      <c r="E139" s="95"/>
      <c r="F139" s="97"/>
      <c r="G139" s="97"/>
    </row>
    <row r="140" spans="1:7" ht="12.75">
      <c r="A140" s="111"/>
      <c r="B140" s="111"/>
      <c r="C140" s="95"/>
      <c r="D140" s="95"/>
      <c r="E140" s="95"/>
      <c r="F140" s="97"/>
      <c r="G140" s="97"/>
    </row>
    <row r="141" spans="1:7" ht="12.75">
      <c r="A141" s="111"/>
      <c r="B141" s="111"/>
      <c r="C141" s="95"/>
      <c r="D141" s="95"/>
      <c r="E141" s="95"/>
      <c r="F141" s="97"/>
      <c r="G141" s="97"/>
    </row>
    <row r="142" spans="1:7" ht="12.75">
      <c r="A142" s="111"/>
      <c r="B142" s="111"/>
      <c r="C142" s="95"/>
      <c r="D142" s="95"/>
      <c r="E142" s="95"/>
      <c r="F142" s="97"/>
      <c r="G142" s="97"/>
    </row>
    <row r="143" spans="1:7" ht="12.75">
      <c r="A143" s="111"/>
      <c r="B143" s="111"/>
      <c r="C143" s="95"/>
      <c r="D143" s="95"/>
      <c r="E143" s="95"/>
      <c r="F143" s="97"/>
      <c r="G143" s="97"/>
    </row>
  </sheetData>
  <mergeCells count="13">
    <mergeCell ref="A62:G62"/>
    <mergeCell ref="A4:G4"/>
    <mergeCell ref="A1:G1"/>
    <mergeCell ref="A2:C2"/>
    <mergeCell ref="D2:G2"/>
    <mergeCell ref="A3:C3"/>
    <mergeCell ref="D3:G3"/>
    <mergeCell ref="A65:G65"/>
    <mergeCell ref="A66:G66"/>
    <mergeCell ref="A63:C63"/>
    <mergeCell ref="D63:G63"/>
    <mergeCell ref="A64:C64"/>
    <mergeCell ref="D64:G64"/>
  </mergeCells>
  <printOptions/>
  <pageMargins left="0.75" right="0.75" top="1" bottom="1" header="0.5" footer="0.5"/>
  <pageSetup fitToHeight="6" fitToWidth="1" horizontalDpi="409" verticalDpi="409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workbookViewId="0" topLeftCell="A5">
      <selection activeCell="H7" sqref="H7"/>
    </sheetView>
  </sheetViews>
  <sheetFormatPr defaultColWidth="9.140625" defaultRowHeight="12.75"/>
  <cols>
    <col min="1" max="1" width="5.28125" style="117" customWidth="1"/>
    <col min="2" max="2" width="15.7109375" style="117" customWidth="1"/>
    <col min="3" max="3" width="32.28125" style="118" customWidth="1"/>
    <col min="4" max="4" width="30.140625" style="118" customWidth="1"/>
    <col min="5" max="5" width="29.8515625" style="118" customWidth="1"/>
    <col min="6" max="6" width="12.7109375" style="123" customWidth="1"/>
    <col min="7" max="7" width="13.28125" style="123" customWidth="1"/>
  </cols>
  <sheetData>
    <row r="1" spans="1:8" ht="17.25" customHeight="1" thickTop="1">
      <c r="A1" s="326" t="s">
        <v>276</v>
      </c>
      <c r="B1" s="327"/>
      <c r="C1" s="327"/>
      <c r="D1" s="327"/>
      <c r="E1" s="327"/>
      <c r="F1" s="327"/>
      <c r="G1" s="328"/>
      <c r="H1" s="57"/>
    </row>
    <row r="2" spans="1:8" ht="12.75">
      <c r="A2" s="319" t="s">
        <v>127</v>
      </c>
      <c r="B2" s="320"/>
      <c r="C2" s="320"/>
      <c r="D2" s="320" t="s">
        <v>128</v>
      </c>
      <c r="E2" s="320"/>
      <c r="F2" s="320"/>
      <c r="G2" s="321"/>
      <c r="H2" s="57"/>
    </row>
    <row r="3" spans="1:8" ht="12.75">
      <c r="A3" s="322" t="s">
        <v>129</v>
      </c>
      <c r="B3" s="323"/>
      <c r="C3" s="323"/>
      <c r="D3" s="324"/>
      <c r="E3" s="324"/>
      <c r="F3" s="324"/>
      <c r="G3" s="325"/>
      <c r="H3" s="57"/>
    </row>
    <row r="4" spans="1:8" ht="18" customHeight="1">
      <c r="A4" s="313" t="s">
        <v>130</v>
      </c>
      <c r="B4" s="314"/>
      <c r="C4" s="314"/>
      <c r="D4" s="314"/>
      <c r="E4" s="314"/>
      <c r="F4" s="314"/>
      <c r="G4" s="315"/>
      <c r="H4" s="57"/>
    </row>
    <row r="5" spans="1:8" ht="15.75" customHeight="1">
      <c r="A5" s="178" t="s">
        <v>131</v>
      </c>
      <c r="B5" s="179" t="s">
        <v>132</v>
      </c>
      <c r="C5" s="179"/>
      <c r="D5" s="179" t="s">
        <v>133</v>
      </c>
      <c r="E5" s="179"/>
      <c r="F5" s="180" t="s">
        <v>134</v>
      </c>
      <c r="G5" s="181" t="s">
        <v>135</v>
      </c>
      <c r="H5" s="57"/>
    </row>
    <row r="6" spans="1:8" ht="12.75" customHeight="1">
      <c r="A6" s="178"/>
      <c r="B6" s="179"/>
      <c r="C6" s="179"/>
      <c r="D6" s="179"/>
      <c r="E6" s="179"/>
      <c r="F6" s="180"/>
      <c r="G6" s="181"/>
      <c r="H6" s="57"/>
    </row>
    <row r="7" spans="1:8" s="86" customFormat="1" ht="12.75">
      <c r="A7" s="151">
        <v>1</v>
      </c>
      <c r="B7" s="152" t="s">
        <v>262</v>
      </c>
      <c r="C7" s="138" t="s">
        <v>277</v>
      </c>
      <c r="D7" s="149" t="s">
        <v>138</v>
      </c>
      <c r="E7" s="155" t="s">
        <v>278</v>
      </c>
      <c r="F7" s="150">
        <v>26</v>
      </c>
      <c r="G7" s="147">
        <f aca="true" t="shared" si="0" ref="G7:G38">A7*F7</f>
        <v>26</v>
      </c>
      <c r="H7" s="57"/>
    </row>
    <row r="8" spans="1:8" s="86" customFormat="1" ht="12.75">
      <c r="A8" s="151">
        <v>1</v>
      </c>
      <c r="B8" s="152" t="s">
        <v>279</v>
      </c>
      <c r="C8" s="138"/>
      <c r="D8" s="149" t="s">
        <v>280</v>
      </c>
      <c r="E8" s="155"/>
      <c r="F8" s="150">
        <v>0.13</v>
      </c>
      <c r="G8" s="147">
        <f t="shared" si="0"/>
        <v>0.13</v>
      </c>
      <c r="H8" s="57"/>
    </row>
    <row r="9" spans="1:8" s="86" customFormat="1" ht="12.75">
      <c r="A9" s="151">
        <v>2</v>
      </c>
      <c r="B9" s="152" t="s">
        <v>140</v>
      </c>
      <c r="C9" s="138"/>
      <c r="D9" s="149" t="s">
        <v>281</v>
      </c>
      <c r="E9" s="155"/>
      <c r="F9" s="150">
        <v>0.03</v>
      </c>
      <c r="G9" s="147">
        <f t="shared" si="0"/>
        <v>0.06</v>
      </c>
      <c r="H9" s="57"/>
    </row>
    <row r="10" spans="1:8" s="86" customFormat="1" ht="12.75">
      <c r="A10" s="151">
        <v>2</v>
      </c>
      <c r="B10" s="152" t="s">
        <v>142</v>
      </c>
      <c r="C10" s="138"/>
      <c r="D10" s="149" t="s">
        <v>143</v>
      </c>
      <c r="E10" s="155"/>
      <c r="F10" s="150">
        <v>0.03</v>
      </c>
      <c r="G10" s="147">
        <f t="shared" si="0"/>
        <v>0.06</v>
      </c>
      <c r="H10" s="57"/>
    </row>
    <row r="11" spans="1:8" s="206" customFormat="1" ht="12.75">
      <c r="A11" s="157">
        <v>2</v>
      </c>
      <c r="B11" s="158" t="s">
        <v>144</v>
      </c>
      <c r="C11" s="126"/>
      <c r="D11" s="159" t="s">
        <v>145</v>
      </c>
      <c r="E11" s="160" t="s">
        <v>282</v>
      </c>
      <c r="F11" s="161">
        <v>5</v>
      </c>
      <c r="G11" s="162">
        <f t="shared" si="0"/>
        <v>10</v>
      </c>
      <c r="H11" s="129"/>
    </row>
    <row r="12" spans="1:8" s="86" customFormat="1" ht="12.75">
      <c r="A12" s="151">
        <v>1</v>
      </c>
      <c r="B12" s="141" t="s">
        <v>147</v>
      </c>
      <c r="C12" s="138"/>
      <c r="D12" s="138" t="s">
        <v>148</v>
      </c>
      <c r="E12" s="155"/>
      <c r="F12" s="150">
        <v>2</v>
      </c>
      <c r="G12" s="147">
        <f t="shared" si="0"/>
        <v>2</v>
      </c>
      <c r="H12" s="57"/>
    </row>
    <row r="13" spans="1:7" s="57" customFormat="1" ht="12.75">
      <c r="A13" s="135">
        <v>4</v>
      </c>
      <c r="B13" s="141" t="s">
        <v>152</v>
      </c>
      <c r="C13" s="156" t="s">
        <v>153</v>
      </c>
      <c r="D13" s="138" t="s">
        <v>283</v>
      </c>
      <c r="E13" s="138" t="s">
        <v>155</v>
      </c>
      <c r="F13" s="142">
        <v>0.5</v>
      </c>
      <c r="G13" s="140">
        <f t="shared" si="0"/>
        <v>2</v>
      </c>
    </row>
    <row r="14" spans="1:7" s="57" customFormat="1" ht="12.75">
      <c r="A14" s="135">
        <v>4</v>
      </c>
      <c r="B14" s="141" t="s">
        <v>147</v>
      </c>
      <c r="C14" s="138"/>
      <c r="D14" s="138" t="s">
        <v>156</v>
      </c>
      <c r="E14" s="138"/>
      <c r="F14" s="142">
        <v>0.02</v>
      </c>
      <c r="G14" s="140">
        <f t="shared" si="0"/>
        <v>0.08</v>
      </c>
    </row>
    <row r="15" spans="1:8" s="57" customFormat="1" ht="12.75">
      <c r="A15" s="135">
        <v>2</v>
      </c>
      <c r="B15" s="141" t="s">
        <v>152</v>
      </c>
      <c r="C15" s="138"/>
      <c r="D15" s="138" t="s">
        <v>154</v>
      </c>
      <c r="E15" s="138" t="s">
        <v>155</v>
      </c>
      <c r="F15" s="142">
        <v>0.5</v>
      </c>
      <c r="G15" s="140">
        <f t="shared" si="0"/>
        <v>1</v>
      </c>
      <c r="H15" s="73"/>
    </row>
    <row r="16" spans="1:7" s="57" customFormat="1" ht="12.75">
      <c r="A16" s="135">
        <v>2</v>
      </c>
      <c r="B16" s="141" t="s">
        <v>157</v>
      </c>
      <c r="C16" s="156" t="s">
        <v>158</v>
      </c>
      <c r="D16" s="138" t="s">
        <v>154</v>
      </c>
      <c r="E16" s="138" t="s">
        <v>159</v>
      </c>
      <c r="F16" s="142">
        <v>0.02</v>
      </c>
      <c r="G16" s="140">
        <f t="shared" si="0"/>
        <v>0.04</v>
      </c>
    </row>
    <row r="17" spans="1:7" s="57" customFormat="1" ht="12.75">
      <c r="A17" s="135">
        <v>1</v>
      </c>
      <c r="B17" s="141" t="s">
        <v>160</v>
      </c>
      <c r="C17" s="156" t="s">
        <v>161</v>
      </c>
      <c r="D17" s="138" t="s">
        <v>284</v>
      </c>
      <c r="E17" s="138" t="s">
        <v>285</v>
      </c>
      <c r="F17" s="142">
        <v>0.02</v>
      </c>
      <c r="G17" s="140">
        <f t="shared" si="0"/>
        <v>0.02</v>
      </c>
    </row>
    <row r="18" spans="1:8" s="57" customFormat="1" ht="12.75">
      <c r="A18" s="135">
        <v>1</v>
      </c>
      <c r="B18" s="141" t="s">
        <v>164</v>
      </c>
      <c r="C18" s="156"/>
      <c r="D18" s="138" t="s">
        <v>165</v>
      </c>
      <c r="E18" s="138" t="s">
        <v>266</v>
      </c>
      <c r="F18" s="142">
        <v>3</v>
      </c>
      <c r="G18" s="140">
        <f t="shared" si="0"/>
        <v>3</v>
      </c>
      <c r="H18" s="73"/>
    </row>
    <row r="19" spans="1:7" s="129" customFormat="1" ht="12.75">
      <c r="A19" s="163">
        <v>1</v>
      </c>
      <c r="B19" s="164" t="s">
        <v>147</v>
      </c>
      <c r="C19" s="165" t="s">
        <v>286</v>
      </c>
      <c r="D19" s="166" t="s">
        <v>287</v>
      </c>
      <c r="E19" s="166"/>
      <c r="F19" s="167">
        <v>45</v>
      </c>
      <c r="G19" s="168">
        <f t="shared" si="0"/>
        <v>45</v>
      </c>
    </row>
    <row r="20" spans="1:7" s="129" customFormat="1" ht="12.75">
      <c r="A20" s="163">
        <v>1</v>
      </c>
      <c r="B20" s="164" t="s">
        <v>147</v>
      </c>
      <c r="C20" s="165" t="s">
        <v>288</v>
      </c>
      <c r="D20" s="166" t="s">
        <v>177</v>
      </c>
      <c r="E20" s="166"/>
      <c r="F20" s="167">
        <v>45</v>
      </c>
      <c r="G20" s="168">
        <f t="shared" si="0"/>
        <v>45</v>
      </c>
    </row>
    <row r="21" spans="1:8" s="129" customFormat="1" ht="12.75">
      <c r="A21" s="124">
        <v>1</v>
      </c>
      <c r="B21" s="125" t="s">
        <v>147</v>
      </c>
      <c r="C21" s="188" t="s">
        <v>289</v>
      </c>
      <c r="D21" s="126" t="s">
        <v>179</v>
      </c>
      <c r="E21" s="126"/>
      <c r="F21" s="127">
        <v>2</v>
      </c>
      <c r="G21" s="128">
        <f t="shared" si="0"/>
        <v>2</v>
      </c>
      <c r="H21" s="169"/>
    </row>
    <row r="22" spans="1:8" s="129" customFormat="1" ht="12.75">
      <c r="A22" s="124">
        <v>2</v>
      </c>
      <c r="B22" s="125" t="s">
        <v>147</v>
      </c>
      <c r="C22" s="172"/>
      <c r="D22" s="126" t="s">
        <v>180</v>
      </c>
      <c r="E22" s="172"/>
      <c r="F22" s="173">
        <v>20</v>
      </c>
      <c r="G22" s="128">
        <f t="shared" si="0"/>
        <v>40</v>
      </c>
      <c r="H22" s="169"/>
    </row>
    <row r="23" spans="1:7" s="57" customFormat="1" ht="12.75">
      <c r="A23" s="135">
        <v>3</v>
      </c>
      <c r="B23" s="136" t="s">
        <v>157</v>
      </c>
      <c r="C23" s="154" t="s">
        <v>181</v>
      </c>
      <c r="D23" s="138" t="s">
        <v>182</v>
      </c>
      <c r="E23" s="137" t="s">
        <v>183</v>
      </c>
      <c r="F23" s="139">
        <v>0.05</v>
      </c>
      <c r="G23" s="140">
        <f t="shared" si="0"/>
        <v>0.15000000000000002</v>
      </c>
    </row>
    <row r="24" spans="1:7" s="57" customFormat="1" ht="12.75">
      <c r="A24" s="135">
        <v>2</v>
      </c>
      <c r="B24" s="136" t="s">
        <v>184</v>
      </c>
      <c r="C24" s="154" t="s">
        <v>185</v>
      </c>
      <c r="D24" s="138" t="s">
        <v>290</v>
      </c>
      <c r="E24" s="137" t="s">
        <v>186</v>
      </c>
      <c r="F24" s="139">
        <v>0.1</v>
      </c>
      <c r="G24" s="140">
        <f t="shared" si="0"/>
        <v>0.2</v>
      </c>
    </row>
    <row r="25" spans="1:7" s="57" customFormat="1" ht="12.75">
      <c r="A25" s="135">
        <v>2</v>
      </c>
      <c r="B25" s="136" t="s">
        <v>187</v>
      </c>
      <c r="C25" s="154" t="s">
        <v>188</v>
      </c>
      <c r="D25" s="138" t="s">
        <v>290</v>
      </c>
      <c r="E25" s="137" t="s">
        <v>189</v>
      </c>
      <c r="F25" s="139">
        <v>0.2</v>
      </c>
      <c r="G25" s="140">
        <f t="shared" si="0"/>
        <v>0.4</v>
      </c>
    </row>
    <row r="26" spans="1:7" s="57" customFormat="1" ht="12.75">
      <c r="A26" s="135">
        <v>1</v>
      </c>
      <c r="B26" s="136" t="s">
        <v>190</v>
      </c>
      <c r="C26" s="154" t="s">
        <v>291</v>
      </c>
      <c r="D26" s="138" t="s">
        <v>192</v>
      </c>
      <c r="E26" s="137" t="s">
        <v>241</v>
      </c>
      <c r="F26" s="139">
        <v>3</v>
      </c>
      <c r="G26" s="140">
        <f t="shared" si="0"/>
        <v>3</v>
      </c>
    </row>
    <row r="27" spans="1:7" s="129" customFormat="1" ht="12.75">
      <c r="A27" s="163">
        <v>1</v>
      </c>
      <c r="B27" s="207" t="s">
        <v>292</v>
      </c>
      <c r="C27" s="208" t="s">
        <v>293</v>
      </c>
      <c r="D27" s="166" t="s">
        <v>294</v>
      </c>
      <c r="E27" s="170" t="s">
        <v>295</v>
      </c>
      <c r="F27" s="171">
        <v>25</v>
      </c>
      <c r="G27" s="168">
        <f t="shared" si="0"/>
        <v>25</v>
      </c>
    </row>
    <row r="28" spans="1:7" s="129" customFormat="1" ht="12.75">
      <c r="A28" s="163">
        <v>1</v>
      </c>
      <c r="B28" s="207" t="s">
        <v>296</v>
      </c>
      <c r="C28" s="208" t="s">
        <v>297</v>
      </c>
      <c r="D28" s="166" t="s">
        <v>298</v>
      </c>
      <c r="E28" s="170" t="s">
        <v>299</v>
      </c>
      <c r="F28" s="171">
        <v>11</v>
      </c>
      <c r="G28" s="168">
        <f t="shared" si="0"/>
        <v>11</v>
      </c>
    </row>
    <row r="29" spans="1:7" s="57" customFormat="1" ht="12.75">
      <c r="A29" s="196">
        <v>1</v>
      </c>
      <c r="B29" s="197" t="s">
        <v>150</v>
      </c>
      <c r="C29" s="198"/>
      <c r="D29" s="199" t="s">
        <v>300</v>
      </c>
      <c r="E29" s="200"/>
      <c r="F29" s="201">
        <v>0.04</v>
      </c>
      <c r="G29" s="202">
        <f t="shared" si="0"/>
        <v>0.04</v>
      </c>
    </row>
    <row r="30" spans="1:7" s="129" customFormat="1" ht="12.75">
      <c r="A30" s="163">
        <v>1</v>
      </c>
      <c r="B30" s="207" t="s">
        <v>301</v>
      </c>
      <c r="C30" s="208" t="s">
        <v>302</v>
      </c>
      <c r="D30" s="166" t="s">
        <v>303</v>
      </c>
      <c r="E30" s="170" t="s">
        <v>304</v>
      </c>
      <c r="F30" s="171">
        <v>8</v>
      </c>
      <c r="G30" s="168">
        <f t="shared" si="0"/>
        <v>8</v>
      </c>
    </row>
    <row r="31" spans="1:7" s="57" customFormat="1" ht="13.5" thickBot="1">
      <c r="A31" s="196">
        <v>1</v>
      </c>
      <c r="B31" s="197" t="s">
        <v>305</v>
      </c>
      <c r="C31" s="203"/>
      <c r="D31" s="204" t="s">
        <v>306</v>
      </c>
      <c r="E31" s="200" t="s">
        <v>307</v>
      </c>
      <c r="F31" s="201">
        <v>0.05</v>
      </c>
      <c r="G31" s="202">
        <f t="shared" si="0"/>
        <v>0.05</v>
      </c>
    </row>
    <row r="32" spans="1:8" ht="16.5" thickBot="1">
      <c r="A32" s="182" t="s">
        <v>270</v>
      </c>
      <c r="B32" s="183"/>
      <c r="C32" s="184"/>
      <c r="D32" s="185"/>
      <c r="E32" s="185"/>
      <c r="F32" s="186"/>
      <c r="G32" s="187">
        <f>SUM(G7:G10,G12:G18,G23:G26,G29,G31)</f>
        <v>38.22999999999999</v>
      </c>
      <c r="H32" s="57"/>
    </row>
    <row r="33" spans="1:7" s="57" customFormat="1" ht="13.5" thickTop="1">
      <c r="A33" s="135">
        <v>2</v>
      </c>
      <c r="B33" s="136" t="s">
        <v>194</v>
      </c>
      <c r="C33" s="137" t="s">
        <v>195</v>
      </c>
      <c r="D33" s="138" t="s">
        <v>196</v>
      </c>
      <c r="E33" s="137"/>
      <c r="F33" s="139">
        <v>0.06</v>
      </c>
      <c r="G33" s="140">
        <f t="shared" si="0"/>
        <v>0.12</v>
      </c>
    </row>
    <row r="34" spans="1:7" s="57" customFormat="1" ht="12.75">
      <c r="A34" s="135">
        <v>3</v>
      </c>
      <c r="B34" s="136" t="s">
        <v>197</v>
      </c>
      <c r="C34" s="137"/>
      <c r="D34" s="138" t="s">
        <v>198</v>
      </c>
      <c r="E34" s="137"/>
      <c r="F34" s="139">
        <v>0.02</v>
      </c>
      <c r="G34" s="140">
        <f t="shared" si="0"/>
        <v>0.06</v>
      </c>
    </row>
    <row r="35" spans="1:7" s="57" customFormat="1" ht="12.75">
      <c r="A35" s="135">
        <v>6</v>
      </c>
      <c r="B35" s="136" t="s">
        <v>150</v>
      </c>
      <c r="C35" s="137"/>
      <c r="D35" s="138" t="s">
        <v>199</v>
      </c>
      <c r="E35" s="137"/>
      <c r="F35" s="139">
        <v>0.04</v>
      </c>
      <c r="G35" s="140">
        <f t="shared" si="0"/>
        <v>0.24</v>
      </c>
    </row>
    <row r="36" spans="1:7" s="57" customFormat="1" ht="12.75">
      <c r="A36" s="135">
        <v>1</v>
      </c>
      <c r="B36" s="141" t="s">
        <v>200</v>
      </c>
      <c r="C36" s="138"/>
      <c r="D36" s="138" t="s">
        <v>201</v>
      </c>
      <c r="E36" s="138" t="s">
        <v>202</v>
      </c>
      <c r="F36" s="142">
        <v>0.1</v>
      </c>
      <c r="G36" s="140">
        <f t="shared" si="0"/>
        <v>0.1</v>
      </c>
    </row>
    <row r="37" spans="1:7" s="57" customFormat="1" ht="12.75">
      <c r="A37" s="135">
        <v>3</v>
      </c>
      <c r="B37" s="136" t="s">
        <v>203</v>
      </c>
      <c r="C37" s="137"/>
      <c r="D37" s="138" t="s">
        <v>204</v>
      </c>
      <c r="E37" s="137" t="s">
        <v>205</v>
      </c>
      <c r="F37" s="205">
        <v>0.34</v>
      </c>
      <c r="G37" s="140">
        <f t="shared" si="0"/>
        <v>1.02</v>
      </c>
    </row>
    <row r="38" spans="1:7" s="57" customFormat="1" ht="12.75">
      <c r="A38" s="135">
        <v>3</v>
      </c>
      <c r="B38" s="136" t="s">
        <v>206</v>
      </c>
      <c r="C38" s="137"/>
      <c r="D38" s="138" t="s">
        <v>207</v>
      </c>
      <c r="E38" s="137" t="s">
        <v>208</v>
      </c>
      <c r="F38" s="205">
        <v>0.25</v>
      </c>
      <c r="G38" s="140">
        <f t="shared" si="0"/>
        <v>0.75</v>
      </c>
    </row>
    <row r="39" spans="1:8" s="86" customFormat="1" ht="12.75">
      <c r="A39" s="143">
        <v>2</v>
      </c>
      <c r="B39" s="144" t="s">
        <v>209</v>
      </c>
      <c r="C39" s="145"/>
      <c r="D39" s="145" t="s">
        <v>210</v>
      </c>
      <c r="E39" s="137"/>
      <c r="F39" s="146">
        <v>8.3</v>
      </c>
      <c r="G39" s="147">
        <f aca="true" t="shared" si="1" ref="G39:G47">A39*F39</f>
        <v>16.6</v>
      </c>
      <c r="H39" s="57"/>
    </row>
    <row r="40" spans="1:8" s="86" customFormat="1" ht="12.75">
      <c r="A40" s="143">
        <v>1</v>
      </c>
      <c r="B40" s="144" t="s">
        <v>211</v>
      </c>
      <c r="C40" s="145"/>
      <c r="D40" s="145" t="s">
        <v>212</v>
      </c>
      <c r="E40" s="137"/>
      <c r="F40" s="146">
        <v>4.7</v>
      </c>
      <c r="G40" s="147">
        <f t="shared" si="1"/>
        <v>4.7</v>
      </c>
      <c r="H40" s="57"/>
    </row>
    <row r="41" spans="1:8" s="86" customFormat="1" ht="12.75">
      <c r="A41" s="143">
        <v>3</v>
      </c>
      <c r="B41" s="144" t="s">
        <v>213</v>
      </c>
      <c r="C41" s="145"/>
      <c r="D41" s="145" t="s">
        <v>214</v>
      </c>
      <c r="E41" s="137"/>
      <c r="F41" s="146">
        <v>0.2</v>
      </c>
      <c r="G41" s="147">
        <f t="shared" si="1"/>
        <v>0.6000000000000001</v>
      </c>
      <c r="H41" s="57"/>
    </row>
    <row r="42" spans="1:8" s="86" customFormat="1" ht="13.5">
      <c r="A42" s="148">
        <v>1</v>
      </c>
      <c r="B42" s="144" t="s">
        <v>215</v>
      </c>
      <c r="C42" s="149"/>
      <c r="D42" s="149" t="s">
        <v>216</v>
      </c>
      <c r="E42" s="137" t="s">
        <v>217</v>
      </c>
      <c r="F42" s="150">
        <v>0.03</v>
      </c>
      <c r="G42" s="147">
        <f t="shared" si="1"/>
        <v>0.03</v>
      </c>
      <c r="H42" s="57"/>
    </row>
    <row r="43" spans="1:8" s="86" customFormat="1" ht="12.75">
      <c r="A43" s="151">
        <v>1</v>
      </c>
      <c r="B43" s="152" t="s">
        <v>147</v>
      </c>
      <c r="C43" s="149"/>
      <c r="D43" s="149" t="s">
        <v>218</v>
      </c>
      <c r="E43" s="137" t="s">
        <v>219</v>
      </c>
      <c r="F43" s="150">
        <v>0.5</v>
      </c>
      <c r="G43" s="147">
        <f t="shared" si="1"/>
        <v>0.5</v>
      </c>
      <c r="H43" s="57"/>
    </row>
    <row r="44" spans="1:8" s="86" customFormat="1" ht="12.75">
      <c r="A44" s="143">
        <v>1</v>
      </c>
      <c r="B44" s="144" t="s">
        <v>147</v>
      </c>
      <c r="C44" s="145"/>
      <c r="D44" s="145" t="s">
        <v>220</v>
      </c>
      <c r="E44" s="137" t="s">
        <v>221</v>
      </c>
      <c r="F44" s="146">
        <v>3.5</v>
      </c>
      <c r="G44" s="153">
        <f t="shared" si="1"/>
        <v>3.5</v>
      </c>
      <c r="H44" s="73"/>
    </row>
    <row r="45" spans="1:7" s="57" customFormat="1" ht="12.75">
      <c r="A45" s="135">
        <v>1</v>
      </c>
      <c r="B45" s="136" t="s">
        <v>222</v>
      </c>
      <c r="C45" s="154" t="s">
        <v>223</v>
      </c>
      <c r="D45" s="138" t="s">
        <v>224</v>
      </c>
      <c r="E45" s="137" t="s">
        <v>225</v>
      </c>
      <c r="F45" s="139">
        <v>0.7</v>
      </c>
      <c r="G45" s="140">
        <f t="shared" si="1"/>
        <v>0.7</v>
      </c>
    </row>
    <row r="46" spans="1:7" s="57" customFormat="1" ht="12.75">
      <c r="A46" s="135">
        <v>1</v>
      </c>
      <c r="B46" s="136" t="s">
        <v>136</v>
      </c>
      <c r="C46" s="154" t="s">
        <v>226</v>
      </c>
      <c r="D46" s="138" t="s">
        <v>227</v>
      </c>
      <c r="E46" s="137" t="s">
        <v>228</v>
      </c>
      <c r="F46" s="139">
        <v>2.3</v>
      </c>
      <c r="G46" s="140">
        <f t="shared" si="1"/>
        <v>2.3</v>
      </c>
    </row>
    <row r="47" spans="1:7" s="57" customFormat="1" ht="13.5" thickBot="1">
      <c r="A47" s="135">
        <v>1</v>
      </c>
      <c r="B47" s="136" t="s">
        <v>229</v>
      </c>
      <c r="C47" s="154" t="s">
        <v>230</v>
      </c>
      <c r="D47" s="138" t="s">
        <v>231</v>
      </c>
      <c r="E47" s="137" t="s">
        <v>232</v>
      </c>
      <c r="F47" s="139">
        <v>0.8</v>
      </c>
      <c r="G47" s="140">
        <f t="shared" si="1"/>
        <v>0.8</v>
      </c>
    </row>
    <row r="48" spans="1:8" ht="16.5" thickBot="1">
      <c r="A48" s="182" t="s">
        <v>270</v>
      </c>
      <c r="B48" s="183"/>
      <c r="C48" s="184"/>
      <c r="D48" s="185"/>
      <c r="E48" s="185"/>
      <c r="F48" s="186"/>
      <c r="G48" s="187">
        <f>SUM(G33:G47)</f>
        <v>32.02</v>
      </c>
      <c r="H48" s="57"/>
    </row>
    <row r="49" spans="1:8" ht="16.5" thickTop="1">
      <c r="A49" s="93"/>
      <c r="B49" s="94"/>
      <c r="C49" s="95"/>
      <c r="D49" s="96"/>
      <c r="E49" s="96"/>
      <c r="F49" s="97"/>
      <c r="G49" s="98"/>
      <c r="H49" s="57"/>
    </row>
    <row r="50" spans="1:8" ht="15.75">
      <c r="A50" s="93"/>
      <c r="B50" s="94"/>
      <c r="C50" s="95"/>
      <c r="D50" s="96"/>
      <c r="E50" s="96"/>
      <c r="F50" s="97"/>
      <c r="G50" s="98"/>
      <c r="H50" s="57"/>
    </row>
    <row r="51" spans="1:8" ht="15.75">
      <c r="A51" s="93"/>
      <c r="B51" s="94"/>
      <c r="C51" s="95"/>
      <c r="D51" s="96"/>
      <c r="E51" s="96"/>
      <c r="F51" s="97"/>
      <c r="G51" s="98"/>
      <c r="H51" s="57"/>
    </row>
    <row r="52" spans="1:8" ht="15.75">
      <c r="A52" s="93"/>
      <c r="B52" s="94"/>
      <c r="C52" s="95"/>
      <c r="D52" s="96"/>
      <c r="E52" s="96"/>
      <c r="F52" s="97"/>
      <c r="G52" s="98"/>
      <c r="H52" s="57"/>
    </row>
    <row r="53" spans="1:8" ht="15.75">
      <c r="A53" s="93"/>
      <c r="B53" s="94"/>
      <c r="C53" s="95"/>
      <c r="D53" s="96"/>
      <c r="E53" s="96"/>
      <c r="F53" s="97"/>
      <c r="G53" s="98"/>
      <c r="H53" s="57"/>
    </row>
    <row r="54" spans="1:8" ht="15.75">
      <c r="A54" s="93"/>
      <c r="B54" s="94"/>
      <c r="C54" s="95"/>
      <c r="D54" s="96"/>
      <c r="E54" s="96"/>
      <c r="F54" s="97"/>
      <c r="G54" s="98"/>
      <c r="H54" s="57"/>
    </row>
    <row r="55" spans="1:8" ht="15.75">
      <c r="A55" s="93"/>
      <c r="B55" s="94"/>
      <c r="C55" s="95"/>
      <c r="D55" s="96"/>
      <c r="E55" s="96"/>
      <c r="F55" s="97"/>
      <c r="G55" s="98"/>
      <c r="H55" s="57"/>
    </row>
    <row r="56" spans="1:8" ht="15.75">
      <c r="A56" s="93"/>
      <c r="B56" s="94"/>
      <c r="C56" s="95"/>
      <c r="D56" s="96"/>
      <c r="E56" s="96"/>
      <c r="F56" s="97"/>
      <c r="G56" s="98"/>
      <c r="H56" s="57"/>
    </row>
    <row r="57" spans="1:8" ht="15.75">
      <c r="A57" s="93"/>
      <c r="B57" s="94"/>
      <c r="C57" s="95"/>
      <c r="D57" s="96"/>
      <c r="E57" s="96"/>
      <c r="F57" s="97"/>
      <c r="G57" s="98"/>
      <c r="H57" s="57"/>
    </row>
    <row r="58" spans="1:8" ht="15.75">
      <c r="A58" s="93"/>
      <c r="B58" s="94"/>
      <c r="C58" s="95"/>
      <c r="D58" s="96"/>
      <c r="E58" s="96"/>
      <c r="F58" s="97"/>
      <c r="G58" s="98"/>
      <c r="H58" s="57"/>
    </row>
    <row r="59" spans="1:8" ht="15.75">
      <c r="A59" s="93"/>
      <c r="B59" s="94"/>
      <c r="C59" s="95"/>
      <c r="D59" s="96"/>
      <c r="E59" s="96"/>
      <c r="F59" s="97"/>
      <c r="G59" s="98"/>
      <c r="H59" s="57"/>
    </row>
    <row r="60" spans="1:8" ht="15.75">
      <c r="A60" s="93"/>
      <c r="B60" s="94"/>
      <c r="C60" s="95"/>
      <c r="D60" s="96"/>
      <c r="E60" s="96"/>
      <c r="F60" s="97"/>
      <c r="G60" s="98"/>
      <c r="H60" s="57"/>
    </row>
    <row r="61" spans="1:8" ht="15.75">
      <c r="A61" s="93"/>
      <c r="B61" s="94"/>
      <c r="C61" s="95"/>
      <c r="D61" s="96"/>
      <c r="E61" s="96"/>
      <c r="F61" s="97"/>
      <c r="G61" s="98"/>
      <c r="H61" s="57"/>
    </row>
    <row r="62" spans="1:8" ht="15.75">
      <c r="A62" s="93"/>
      <c r="B62" s="94"/>
      <c r="C62" s="95"/>
      <c r="D62" s="96"/>
      <c r="E62" s="96"/>
      <c r="F62" s="97"/>
      <c r="G62" s="98"/>
      <c r="H62" s="57"/>
    </row>
    <row r="63" spans="1:8" ht="15.75">
      <c r="A63" s="93"/>
      <c r="B63" s="94"/>
      <c r="C63" s="95"/>
      <c r="D63" s="96"/>
      <c r="E63" s="96"/>
      <c r="F63" s="97"/>
      <c r="G63" s="98"/>
      <c r="H63" s="57"/>
    </row>
    <row r="64" spans="1:8" ht="15.75">
      <c r="A64" s="93"/>
      <c r="B64" s="94"/>
      <c r="C64" s="95"/>
      <c r="D64" s="96"/>
      <c r="E64" s="96"/>
      <c r="F64" s="97"/>
      <c r="G64" s="98"/>
      <c r="H64" s="57"/>
    </row>
    <row r="65" spans="1:8" ht="16.5" thickBot="1">
      <c r="A65" s="93"/>
      <c r="B65" s="94"/>
      <c r="C65" s="95"/>
      <c r="D65" s="96"/>
      <c r="E65" s="96"/>
      <c r="F65" s="97"/>
      <c r="G65" s="98"/>
      <c r="H65" s="57"/>
    </row>
    <row r="66" spans="1:8" ht="17.25" customHeight="1" thickTop="1">
      <c r="A66" s="326" t="s">
        <v>308</v>
      </c>
      <c r="B66" s="327"/>
      <c r="C66" s="327"/>
      <c r="D66" s="327"/>
      <c r="E66" s="327"/>
      <c r="F66" s="327"/>
      <c r="G66" s="328"/>
      <c r="H66" s="57"/>
    </row>
    <row r="67" spans="1:8" ht="12.75">
      <c r="A67" s="319" t="s">
        <v>127</v>
      </c>
      <c r="B67" s="320"/>
      <c r="C67" s="320"/>
      <c r="D67" s="320" t="s">
        <v>128</v>
      </c>
      <c r="E67" s="320"/>
      <c r="F67" s="320"/>
      <c r="G67" s="321"/>
      <c r="H67" s="57"/>
    </row>
    <row r="68" spans="1:8" ht="12.75">
      <c r="A68" s="322" t="s">
        <v>129</v>
      </c>
      <c r="B68" s="323"/>
      <c r="C68" s="323"/>
      <c r="D68" s="324"/>
      <c r="E68" s="324"/>
      <c r="F68" s="324"/>
      <c r="G68" s="325"/>
      <c r="H68" s="57"/>
    </row>
    <row r="69" spans="1:8" ht="18" customHeight="1" thickBot="1">
      <c r="A69" s="313" t="s">
        <v>130</v>
      </c>
      <c r="B69" s="314"/>
      <c r="C69" s="314"/>
      <c r="D69" s="314"/>
      <c r="E69" s="314"/>
      <c r="F69" s="314"/>
      <c r="G69" s="315"/>
      <c r="H69" s="57"/>
    </row>
    <row r="70" spans="1:8" ht="18" customHeight="1" thickBot="1" thickTop="1">
      <c r="A70" s="316"/>
      <c r="B70" s="317"/>
      <c r="C70" s="317"/>
      <c r="D70" s="317"/>
      <c r="E70" s="317"/>
      <c r="F70" s="317"/>
      <c r="G70" s="318"/>
      <c r="H70" s="57"/>
    </row>
    <row r="71" spans="1:8" s="86" customFormat="1" ht="13.5" thickTop="1">
      <c r="A71" s="62">
        <v>1</v>
      </c>
      <c r="B71" s="69" t="s">
        <v>234</v>
      </c>
      <c r="C71" s="64" t="s">
        <v>277</v>
      </c>
      <c r="D71" s="65" t="s">
        <v>138</v>
      </c>
      <c r="E71" s="66" t="s">
        <v>278</v>
      </c>
      <c r="F71" s="67"/>
      <c r="G71" s="68">
        <f aca="true" t="shared" si="2" ref="G71:G96">A71*F71</f>
        <v>0</v>
      </c>
      <c r="H71" s="57"/>
    </row>
    <row r="72" spans="1:7" s="57" customFormat="1" ht="12.75">
      <c r="A72" s="70">
        <v>4</v>
      </c>
      <c r="B72" s="69" t="s">
        <v>234</v>
      </c>
      <c r="C72" s="174" t="s">
        <v>153</v>
      </c>
      <c r="D72" s="64" t="s">
        <v>283</v>
      </c>
      <c r="E72" s="64" t="s">
        <v>155</v>
      </c>
      <c r="F72" s="71"/>
      <c r="G72" s="72">
        <f t="shared" si="2"/>
        <v>0</v>
      </c>
    </row>
    <row r="73" spans="1:8" s="57" customFormat="1" ht="12.75">
      <c r="A73" s="70">
        <v>2</v>
      </c>
      <c r="B73" s="69" t="s">
        <v>234</v>
      </c>
      <c r="C73" s="64"/>
      <c r="D73" s="64" t="s">
        <v>154</v>
      </c>
      <c r="E73" s="64" t="s">
        <v>155</v>
      </c>
      <c r="F73" s="71"/>
      <c r="G73" s="72">
        <f t="shared" si="2"/>
        <v>0</v>
      </c>
      <c r="H73" s="73"/>
    </row>
    <row r="74" spans="1:7" s="57" customFormat="1" ht="12.75">
      <c r="A74" s="70">
        <v>2</v>
      </c>
      <c r="B74" s="69" t="s">
        <v>234</v>
      </c>
      <c r="C74" s="174" t="s">
        <v>158</v>
      </c>
      <c r="D74" s="64" t="s">
        <v>154</v>
      </c>
      <c r="E74" s="64" t="s">
        <v>159</v>
      </c>
      <c r="F74" s="71"/>
      <c r="G74" s="72">
        <f t="shared" si="2"/>
        <v>0</v>
      </c>
    </row>
    <row r="75" spans="1:7" s="57" customFormat="1" ht="12.75">
      <c r="A75" s="70">
        <v>1</v>
      </c>
      <c r="B75" s="69" t="s">
        <v>234</v>
      </c>
      <c r="C75" s="174" t="s">
        <v>161</v>
      </c>
      <c r="D75" s="64" t="s">
        <v>284</v>
      </c>
      <c r="E75" s="64" t="s">
        <v>285</v>
      </c>
      <c r="F75" s="71"/>
      <c r="G75" s="72">
        <f t="shared" si="2"/>
        <v>0</v>
      </c>
    </row>
    <row r="76" spans="1:7" s="57" customFormat="1" ht="12.75">
      <c r="A76" s="70">
        <v>3</v>
      </c>
      <c r="B76" s="69" t="s">
        <v>234</v>
      </c>
      <c r="C76" s="101" t="s">
        <v>181</v>
      </c>
      <c r="D76" s="64" t="s">
        <v>182</v>
      </c>
      <c r="E76" s="82" t="s">
        <v>183</v>
      </c>
      <c r="F76" s="83"/>
      <c r="G76" s="72">
        <f t="shared" si="2"/>
        <v>0</v>
      </c>
    </row>
    <row r="77" spans="1:7" s="57" customFormat="1" ht="12.75">
      <c r="A77" s="70">
        <v>2</v>
      </c>
      <c r="B77" s="69" t="s">
        <v>234</v>
      </c>
      <c r="C77" s="101" t="s">
        <v>185</v>
      </c>
      <c r="D77" s="64" t="s">
        <v>182</v>
      </c>
      <c r="E77" s="82" t="s">
        <v>186</v>
      </c>
      <c r="F77" s="83"/>
      <c r="G77" s="72">
        <f t="shared" si="2"/>
        <v>0</v>
      </c>
    </row>
    <row r="78" spans="1:7" s="57" customFormat="1" ht="12.75">
      <c r="A78" s="70">
        <v>2</v>
      </c>
      <c r="B78" s="69" t="s">
        <v>234</v>
      </c>
      <c r="C78" s="101" t="s">
        <v>188</v>
      </c>
      <c r="D78" s="64" t="s">
        <v>182</v>
      </c>
      <c r="E78" s="82" t="s">
        <v>189</v>
      </c>
      <c r="F78" s="83"/>
      <c r="G78" s="72">
        <f t="shared" si="2"/>
        <v>0</v>
      </c>
    </row>
    <row r="79" spans="1:7" s="57" customFormat="1" ht="12.75">
      <c r="A79" s="70">
        <v>1</v>
      </c>
      <c r="B79" s="69" t="s">
        <v>234</v>
      </c>
      <c r="C79" s="176" t="s">
        <v>291</v>
      </c>
      <c r="D79" s="64" t="s">
        <v>192</v>
      </c>
      <c r="E79" s="82" t="s">
        <v>241</v>
      </c>
      <c r="F79" s="83"/>
      <c r="G79" s="175">
        <f t="shared" si="2"/>
        <v>0</v>
      </c>
    </row>
    <row r="80" spans="1:7" s="57" customFormat="1" ht="12.75">
      <c r="A80" s="74">
        <v>1</v>
      </c>
      <c r="B80" s="75" t="s">
        <v>234</v>
      </c>
      <c r="C80" s="189" t="s">
        <v>293</v>
      </c>
      <c r="D80" s="76" t="s">
        <v>294</v>
      </c>
      <c r="E80" s="79" t="s">
        <v>295</v>
      </c>
      <c r="F80" s="80"/>
      <c r="G80" s="78">
        <f t="shared" si="2"/>
        <v>0</v>
      </c>
    </row>
    <row r="81" spans="1:7" s="57" customFormat="1" ht="12.75">
      <c r="A81" s="74">
        <v>1</v>
      </c>
      <c r="B81" s="75" t="s">
        <v>234</v>
      </c>
      <c r="C81" s="189" t="s">
        <v>297</v>
      </c>
      <c r="D81" s="76" t="s">
        <v>298</v>
      </c>
      <c r="E81" s="79" t="s">
        <v>299</v>
      </c>
      <c r="F81" s="80"/>
      <c r="G81" s="78">
        <f t="shared" si="2"/>
        <v>0</v>
      </c>
    </row>
    <row r="82" spans="1:7" s="57" customFormat="1" ht="12.75">
      <c r="A82" s="74">
        <v>1</v>
      </c>
      <c r="B82" s="75" t="s">
        <v>234</v>
      </c>
      <c r="C82" s="189" t="s">
        <v>302</v>
      </c>
      <c r="D82" s="76" t="s">
        <v>303</v>
      </c>
      <c r="E82" s="79" t="s">
        <v>304</v>
      </c>
      <c r="F82" s="80"/>
      <c r="G82" s="78">
        <f t="shared" si="2"/>
        <v>0</v>
      </c>
    </row>
    <row r="83" spans="1:7" s="57" customFormat="1" ht="12.75">
      <c r="A83" s="70">
        <v>1</v>
      </c>
      <c r="B83" s="69" t="s">
        <v>234</v>
      </c>
      <c r="C83" s="84"/>
      <c r="D83" s="101" t="s">
        <v>306</v>
      </c>
      <c r="E83" s="82" t="s">
        <v>309</v>
      </c>
      <c r="F83" s="85"/>
      <c r="G83" s="72">
        <f t="shared" si="2"/>
        <v>0</v>
      </c>
    </row>
    <row r="84" spans="1:7" s="57" customFormat="1" ht="12.75">
      <c r="A84" s="70">
        <v>1</v>
      </c>
      <c r="B84" s="69" t="s">
        <v>234</v>
      </c>
      <c r="C84" s="101" t="s">
        <v>242</v>
      </c>
      <c r="D84" s="64" t="s">
        <v>201</v>
      </c>
      <c r="E84" s="64" t="s">
        <v>202</v>
      </c>
      <c r="F84" s="71"/>
      <c r="G84" s="72">
        <f t="shared" si="2"/>
        <v>0</v>
      </c>
    </row>
    <row r="85" spans="1:7" s="84" customFormat="1" ht="12.75">
      <c r="A85" s="70">
        <v>3</v>
      </c>
      <c r="B85" s="69" t="s">
        <v>234</v>
      </c>
      <c r="C85" s="101"/>
      <c r="D85" s="64" t="s">
        <v>204</v>
      </c>
      <c r="E85" s="82" t="s">
        <v>205</v>
      </c>
      <c r="F85" s="83"/>
      <c r="G85" s="72">
        <f t="shared" si="2"/>
        <v>0</v>
      </c>
    </row>
    <row r="86" spans="1:7" s="84" customFormat="1" ht="12.75">
      <c r="A86" s="70">
        <v>3</v>
      </c>
      <c r="B86" s="69" t="s">
        <v>234</v>
      </c>
      <c r="C86" s="101"/>
      <c r="D86" s="64" t="s">
        <v>207</v>
      </c>
      <c r="E86" s="82" t="s">
        <v>208</v>
      </c>
      <c r="F86" s="83"/>
      <c r="G86" s="72">
        <f t="shared" si="2"/>
        <v>0</v>
      </c>
    </row>
    <row r="87" spans="1:7" s="84" customFormat="1" ht="12.75">
      <c r="A87" s="70">
        <v>1</v>
      </c>
      <c r="B87" s="69" t="s">
        <v>234</v>
      </c>
      <c r="C87" s="101" t="s">
        <v>223</v>
      </c>
      <c r="D87" s="64" t="s">
        <v>224</v>
      </c>
      <c r="E87" s="82" t="s">
        <v>225</v>
      </c>
      <c r="F87" s="83"/>
      <c r="G87" s="72">
        <f t="shared" si="2"/>
        <v>0</v>
      </c>
    </row>
    <row r="88" spans="1:7" s="84" customFormat="1" ht="12.75">
      <c r="A88" s="70">
        <v>1</v>
      </c>
      <c r="B88" s="69" t="s">
        <v>234</v>
      </c>
      <c r="C88" s="101" t="s">
        <v>226</v>
      </c>
      <c r="D88" s="64" t="s">
        <v>227</v>
      </c>
      <c r="E88" s="82" t="s">
        <v>228</v>
      </c>
      <c r="F88" s="83"/>
      <c r="G88" s="72">
        <f t="shared" si="2"/>
        <v>0</v>
      </c>
    </row>
    <row r="89" spans="1:7" s="84" customFormat="1" ht="12.75">
      <c r="A89" s="70">
        <v>1</v>
      </c>
      <c r="B89" s="69" t="s">
        <v>234</v>
      </c>
      <c r="C89" s="101" t="s">
        <v>230</v>
      </c>
      <c r="D89" s="64" t="s">
        <v>231</v>
      </c>
      <c r="E89" s="82" t="s">
        <v>232</v>
      </c>
      <c r="F89" s="83"/>
      <c r="G89" s="72">
        <f t="shared" si="2"/>
        <v>0</v>
      </c>
    </row>
    <row r="90" spans="1:7" s="84" customFormat="1" ht="13.5" customHeight="1">
      <c r="A90" s="70">
        <v>1</v>
      </c>
      <c r="B90" s="59" t="s">
        <v>82</v>
      </c>
      <c r="C90" s="64"/>
      <c r="D90" s="64"/>
      <c r="E90" s="103"/>
      <c r="F90" s="104">
        <v>100</v>
      </c>
      <c r="G90" s="105">
        <f t="shared" si="2"/>
        <v>100</v>
      </c>
    </row>
    <row r="91" spans="1:7" s="84" customFormat="1" ht="13.5" customHeight="1">
      <c r="A91" s="70">
        <v>1</v>
      </c>
      <c r="B91" s="69"/>
      <c r="C91" s="64" t="s">
        <v>243</v>
      </c>
      <c r="D91" s="64"/>
      <c r="E91" s="64" t="s">
        <v>244</v>
      </c>
      <c r="F91" s="106">
        <v>60</v>
      </c>
      <c r="G91" s="72">
        <f t="shared" si="2"/>
        <v>60</v>
      </c>
    </row>
    <row r="92" spans="1:7" s="84" customFormat="1" ht="12.75">
      <c r="A92" s="70">
        <v>1</v>
      </c>
      <c r="B92" s="69"/>
      <c r="C92" s="64" t="s">
        <v>245</v>
      </c>
      <c r="D92" s="64"/>
      <c r="E92" s="64" t="s">
        <v>246</v>
      </c>
      <c r="F92" s="106">
        <v>20</v>
      </c>
      <c r="G92" s="72">
        <f t="shared" si="2"/>
        <v>20</v>
      </c>
    </row>
    <row r="93" spans="1:7" s="84" customFormat="1" ht="12.75">
      <c r="A93" s="70">
        <v>1</v>
      </c>
      <c r="B93" s="69"/>
      <c r="C93" s="64" t="s">
        <v>247</v>
      </c>
      <c r="D93" s="64"/>
      <c r="E93" s="64" t="s">
        <v>248</v>
      </c>
      <c r="F93" s="106">
        <v>15</v>
      </c>
      <c r="G93" s="72">
        <f t="shared" si="2"/>
        <v>15</v>
      </c>
    </row>
    <row r="94" spans="1:7" s="84" customFormat="1" ht="12.75">
      <c r="A94" s="70">
        <v>1</v>
      </c>
      <c r="B94" s="69"/>
      <c r="C94" s="64" t="s">
        <v>249</v>
      </c>
      <c r="D94" s="64"/>
      <c r="E94" s="64" t="s">
        <v>250</v>
      </c>
      <c r="F94" s="106">
        <v>10</v>
      </c>
      <c r="G94" s="72">
        <f t="shared" si="2"/>
        <v>10</v>
      </c>
    </row>
    <row r="95" spans="1:8" s="84" customFormat="1" ht="12.75">
      <c r="A95" s="70">
        <v>1</v>
      </c>
      <c r="B95" s="69"/>
      <c r="C95" s="64" t="s">
        <v>251</v>
      </c>
      <c r="D95" s="64"/>
      <c r="E95" s="64" t="s">
        <v>246</v>
      </c>
      <c r="F95" s="106">
        <v>15</v>
      </c>
      <c r="G95" s="72">
        <f t="shared" si="2"/>
        <v>15</v>
      </c>
      <c r="H95" s="190"/>
    </row>
    <row r="96" spans="1:7" s="84" customFormat="1" ht="12.75">
      <c r="A96" s="177">
        <v>1</v>
      </c>
      <c r="B96" s="69"/>
      <c r="C96" s="64" t="s">
        <v>252</v>
      </c>
      <c r="D96" s="64"/>
      <c r="E96" s="64" t="s">
        <v>250</v>
      </c>
      <c r="F96" s="106">
        <v>15</v>
      </c>
      <c r="G96" s="72">
        <f t="shared" si="2"/>
        <v>15</v>
      </c>
    </row>
    <row r="97" spans="1:8" s="84" customFormat="1" ht="12.75">
      <c r="A97" s="70"/>
      <c r="B97" s="69"/>
      <c r="C97" s="64"/>
      <c r="D97" s="64"/>
      <c r="E97" s="64"/>
      <c r="F97" s="106"/>
      <c r="G97" s="72"/>
      <c r="H97" s="190"/>
    </row>
    <row r="98" spans="1:8" s="84" customFormat="1" ht="13.5" thickBot="1">
      <c r="A98" s="70">
        <v>1</v>
      </c>
      <c r="B98" s="69"/>
      <c r="C98" s="64" t="s">
        <v>253</v>
      </c>
      <c r="D98" s="64"/>
      <c r="E98" s="64"/>
      <c r="F98" s="106">
        <v>45</v>
      </c>
      <c r="G98" s="72">
        <f>A98*F98</f>
        <v>45</v>
      </c>
      <c r="H98" s="190"/>
    </row>
    <row r="99" spans="1:7" s="84" customFormat="1" ht="16.5" thickBot="1">
      <c r="A99" s="87" t="s">
        <v>254</v>
      </c>
      <c r="B99" s="107"/>
      <c r="C99" s="90"/>
      <c r="D99" s="108"/>
      <c r="E99" s="108"/>
      <c r="F99" s="109"/>
      <c r="G99" s="110">
        <f>SUM(G90:G98)</f>
        <v>280</v>
      </c>
    </row>
    <row r="100" spans="1:7" s="84" customFormat="1" ht="14.25" thickBot="1" thickTop="1">
      <c r="A100" s="191"/>
      <c r="B100" s="191"/>
      <c r="C100" s="96"/>
      <c r="D100" s="96"/>
      <c r="E100" s="96"/>
      <c r="F100" s="192"/>
      <c r="G100" s="192"/>
    </row>
    <row r="101" spans="1:7" s="84" customFormat="1" ht="19.5" thickBot="1" thickTop="1">
      <c r="A101" s="112" t="s">
        <v>255</v>
      </c>
      <c r="B101" s="193"/>
      <c r="C101" s="194"/>
      <c r="D101" s="194"/>
      <c r="E101" s="194"/>
      <c r="F101" s="115"/>
      <c r="G101" s="116">
        <f>G48+G99</f>
        <v>312.02</v>
      </c>
    </row>
    <row r="102" spans="1:7" s="84" customFormat="1" ht="13.5" thickTop="1">
      <c r="A102" s="195"/>
      <c r="B102" s="195"/>
      <c r="F102" s="192"/>
      <c r="G102" s="192"/>
    </row>
    <row r="103" spans="1:7" ht="12.75">
      <c r="A103" s="119"/>
      <c r="B103" s="111"/>
      <c r="C103" s="95"/>
      <c r="D103" s="95"/>
      <c r="E103" s="95"/>
      <c r="F103" s="97"/>
      <c r="G103" s="97"/>
    </row>
    <row r="104" spans="1:7" ht="12.75">
      <c r="A104" s="119"/>
      <c r="B104" s="111"/>
      <c r="C104" s="95"/>
      <c r="D104" s="95"/>
      <c r="E104" s="95"/>
      <c r="F104" s="97"/>
      <c r="G104" s="97"/>
    </row>
    <row r="105" spans="1:7" ht="12.75">
      <c r="A105" s="111"/>
      <c r="B105" s="111"/>
      <c r="C105" s="95"/>
      <c r="D105" s="95"/>
      <c r="E105" s="95"/>
      <c r="F105" s="97"/>
      <c r="G105" s="97"/>
    </row>
    <row r="106" spans="1:7" ht="12.75">
      <c r="A106" s="111"/>
      <c r="B106" s="111"/>
      <c r="C106" s="95"/>
      <c r="D106" s="95"/>
      <c r="E106" s="95"/>
      <c r="F106" s="97"/>
      <c r="G106" s="97"/>
    </row>
    <row r="107" spans="1:7" ht="12.75">
      <c r="A107" s="111"/>
      <c r="B107" s="111"/>
      <c r="C107" s="95"/>
      <c r="D107" s="95"/>
      <c r="E107" s="95"/>
      <c r="F107" s="97"/>
      <c r="G107" s="97"/>
    </row>
    <row r="108" spans="1:7" ht="12.75">
      <c r="A108" s="111"/>
      <c r="B108" s="111"/>
      <c r="C108" s="95"/>
      <c r="D108" s="95"/>
      <c r="E108" s="95"/>
      <c r="F108" s="97"/>
      <c r="G108" s="97"/>
    </row>
    <row r="109" spans="1:7" ht="12.75">
      <c r="A109" s="111"/>
      <c r="B109" s="111"/>
      <c r="C109" s="95"/>
      <c r="D109" s="95"/>
      <c r="E109" s="95"/>
      <c r="F109" s="97"/>
      <c r="G109" s="97"/>
    </row>
    <row r="110" spans="1:7" ht="12.75">
      <c r="A110" s="111"/>
      <c r="B110" s="111"/>
      <c r="C110" s="120"/>
      <c r="D110" s="95"/>
      <c r="E110" s="95"/>
      <c r="F110" s="97"/>
      <c r="G110" s="97"/>
    </row>
    <row r="111" spans="1:7" ht="12.75">
      <c r="A111" s="111"/>
      <c r="B111" s="111"/>
      <c r="C111" s="120"/>
      <c r="D111" s="96"/>
      <c r="E111" s="96"/>
      <c r="F111" s="97"/>
      <c r="G111" s="97"/>
    </row>
    <row r="112" spans="1:7" ht="12.75">
      <c r="A112" s="111"/>
      <c r="B112" s="111"/>
      <c r="C112" s="95"/>
      <c r="D112" s="95"/>
      <c r="E112" s="95"/>
      <c r="F112" s="97"/>
      <c r="G112" s="97"/>
    </row>
    <row r="113" spans="1:7" ht="12.75">
      <c r="A113" s="111"/>
      <c r="B113" s="111"/>
      <c r="C113" s="95"/>
      <c r="D113" s="95"/>
      <c r="E113" s="95"/>
      <c r="F113" s="97"/>
      <c r="G113" s="97"/>
    </row>
    <row r="114" spans="1:7" ht="12.75">
      <c r="A114" s="111"/>
      <c r="B114" s="111"/>
      <c r="C114" s="95"/>
      <c r="D114" s="95"/>
      <c r="E114" s="95"/>
      <c r="F114" s="97"/>
      <c r="G114" s="97"/>
    </row>
    <row r="115" spans="1:7" ht="12.75">
      <c r="A115" s="111"/>
      <c r="B115" s="111"/>
      <c r="C115" s="95"/>
      <c r="D115" s="95"/>
      <c r="E115" s="95"/>
      <c r="F115" s="97"/>
      <c r="G115" s="97"/>
    </row>
    <row r="116" spans="1:7" ht="12.75">
      <c r="A116" s="111"/>
      <c r="B116" s="111"/>
      <c r="C116" s="95"/>
      <c r="D116" s="95"/>
      <c r="E116" s="95"/>
      <c r="F116" s="97"/>
      <c r="G116" s="97"/>
    </row>
    <row r="117" spans="1:7" ht="12.75">
      <c r="A117" s="111"/>
      <c r="B117" s="111"/>
      <c r="C117" s="95"/>
      <c r="D117" s="95"/>
      <c r="E117" s="95"/>
      <c r="F117" s="97"/>
      <c r="G117" s="97"/>
    </row>
    <row r="118" spans="1:7" ht="12.75">
      <c r="A118" s="111"/>
      <c r="B118" s="111"/>
      <c r="C118" s="95"/>
      <c r="D118" s="95"/>
      <c r="E118" s="95"/>
      <c r="F118" s="97"/>
      <c r="G118" s="97"/>
    </row>
    <row r="119" spans="1:7" ht="12.75">
      <c r="A119" s="111"/>
      <c r="B119" s="111"/>
      <c r="C119" s="95"/>
      <c r="D119" s="95"/>
      <c r="E119" s="95"/>
      <c r="F119" s="97"/>
      <c r="G119" s="97"/>
    </row>
    <row r="120" spans="1:7" ht="12.75">
      <c r="A120" s="111"/>
      <c r="B120" s="111"/>
      <c r="C120" s="95"/>
      <c r="D120" s="95"/>
      <c r="E120" s="95"/>
      <c r="F120" s="97"/>
      <c r="G120" s="97"/>
    </row>
    <row r="121" spans="1:7" ht="12.75">
      <c r="A121" s="111"/>
      <c r="B121" s="111"/>
      <c r="C121" s="95"/>
      <c r="D121" s="95"/>
      <c r="E121" s="95"/>
      <c r="F121" s="97"/>
      <c r="G121" s="97"/>
    </row>
    <row r="122" spans="1:7" ht="12.75">
      <c r="A122" s="111"/>
      <c r="B122" s="111"/>
      <c r="C122" s="95"/>
      <c r="D122" s="95"/>
      <c r="E122" s="95"/>
      <c r="F122" s="97"/>
      <c r="G122" s="97"/>
    </row>
    <row r="123" spans="1:7" ht="12.75">
      <c r="A123" s="111"/>
      <c r="B123" s="111"/>
      <c r="C123" s="95"/>
      <c r="D123" s="95"/>
      <c r="E123" s="95"/>
      <c r="F123" s="97"/>
      <c r="G123" s="97"/>
    </row>
    <row r="124" spans="1:7" ht="12.75">
      <c r="A124" s="111"/>
      <c r="B124" s="111"/>
      <c r="C124" s="95"/>
      <c r="D124" s="95"/>
      <c r="E124" s="95"/>
      <c r="F124" s="97"/>
      <c r="G124" s="97"/>
    </row>
    <row r="125" spans="1:7" ht="12.75">
      <c r="A125" s="111"/>
      <c r="B125" s="111"/>
      <c r="C125" s="95"/>
      <c r="D125" s="95"/>
      <c r="E125" s="95"/>
      <c r="F125" s="97"/>
      <c r="G125" s="97"/>
    </row>
    <row r="126" spans="1:7" ht="12.75">
      <c r="A126" s="111"/>
      <c r="B126" s="111"/>
      <c r="C126" s="95"/>
      <c r="D126" s="95"/>
      <c r="E126" s="95"/>
      <c r="F126" s="97"/>
      <c r="G126" s="97"/>
    </row>
    <row r="127" spans="1:7" ht="12.75">
      <c r="A127" s="111"/>
      <c r="B127" s="111"/>
      <c r="C127" s="95"/>
      <c r="D127" s="95"/>
      <c r="E127" s="95"/>
      <c r="F127" s="97"/>
      <c r="G127" s="97"/>
    </row>
    <row r="128" spans="1:7" ht="12.75">
      <c r="A128" s="111"/>
      <c r="B128" s="111"/>
      <c r="C128" s="95"/>
      <c r="D128" s="95"/>
      <c r="E128" s="95"/>
      <c r="F128" s="97"/>
      <c r="G128" s="97"/>
    </row>
    <row r="129" spans="1:7" ht="12.75">
      <c r="A129" s="111"/>
      <c r="B129" s="111"/>
      <c r="C129" s="95"/>
      <c r="D129" s="95"/>
      <c r="E129" s="95"/>
      <c r="F129" s="97"/>
      <c r="G129" s="97"/>
    </row>
    <row r="130" spans="1:7" ht="12.75">
      <c r="A130" s="111"/>
      <c r="B130" s="111"/>
      <c r="C130" s="95"/>
      <c r="D130" s="95"/>
      <c r="E130" s="95"/>
      <c r="F130" s="97"/>
      <c r="G130" s="97"/>
    </row>
    <row r="131" spans="1:7" ht="12.75">
      <c r="A131" s="111"/>
      <c r="B131" s="111"/>
      <c r="C131" s="95"/>
      <c r="D131" s="95"/>
      <c r="E131" s="95"/>
      <c r="F131" s="97"/>
      <c r="G131" s="121"/>
    </row>
    <row r="132" spans="1:7" ht="12.75">
      <c r="A132" s="111"/>
      <c r="B132" s="111"/>
      <c r="C132" s="95"/>
      <c r="D132" s="122"/>
      <c r="E132" s="122"/>
      <c r="F132" s="122"/>
      <c r="G132" s="122"/>
    </row>
    <row r="133" spans="1:7" ht="12.75">
      <c r="A133" s="111"/>
      <c r="B133" s="111"/>
      <c r="C133" s="95"/>
      <c r="D133" s="95"/>
      <c r="E133" s="95"/>
      <c r="F133" s="97"/>
      <c r="G133" s="97"/>
    </row>
    <row r="134" spans="1:7" ht="12.75">
      <c r="A134" s="111"/>
      <c r="B134" s="111"/>
      <c r="C134" s="95"/>
      <c r="D134" s="95"/>
      <c r="E134" s="95"/>
      <c r="F134" s="97"/>
      <c r="G134" s="97"/>
    </row>
    <row r="135" spans="1:7" ht="12.75">
      <c r="A135" s="111"/>
      <c r="B135" s="111"/>
      <c r="C135" s="95"/>
      <c r="D135" s="95"/>
      <c r="E135" s="95"/>
      <c r="F135" s="97"/>
      <c r="G135" s="97"/>
    </row>
    <row r="136" spans="1:7" ht="12.75">
      <c r="A136" s="111"/>
      <c r="B136" s="111"/>
      <c r="C136" s="95"/>
      <c r="D136" s="95"/>
      <c r="E136" s="95"/>
      <c r="F136" s="97"/>
      <c r="G136" s="97"/>
    </row>
    <row r="137" spans="1:7" ht="12.75">
      <c r="A137" s="111"/>
      <c r="B137" s="111"/>
      <c r="C137" s="95"/>
      <c r="D137" s="95"/>
      <c r="E137" s="95"/>
      <c r="F137" s="97"/>
      <c r="G137" s="97"/>
    </row>
    <row r="138" spans="1:7" ht="12.75">
      <c r="A138" s="111"/>
      <c r="B138" s="111"/>
      <c r="C138" s="95"/>
      <c r="D138" s="95"/>
      <c r="E138" s="95"/>
      <c r="F138" s="97"/>
      <c r="G138" s="97"/>
    </row>
    <row r="139" spans="1:7" ht="12.75">
      <c r="A139" s="111"/>
      <c r="B139" s="111"/>
      <c r="C139" s="95"/>
      <c r="D139" s="95"/>
      <c r="E139" s="95"/>
      <c r="F139" s="97"/>
      <c r="G139" s="97"/>
    </row>
    <row r="140" spans="1:7" ht="12.75">
      <c r="A140" s="111"/>
      <c r="B140" s="111"/>
      <c r="C140" s="95"/>
      <c r="D140" s="95"/>
      <c r="E140" s="95"/>
      <c r="F140" s="97"/>
      <c r="G140" s="97"/>
    </row>
    <row r="141" spans="1:7" ht="12.75">
      <c r="A141" s="111"/>
      <c r="B141" s="111"/>
      <c r="C141" s="95"/>
      <c r="D141" s="95"/>
      <c r="E141" s="95"/>
      <c r="F141" s="97"/>
      <c r="G141" s="97"/>
    </row>
    <row r="142" spans="1:7" ht="12.75">
      <c r="A142" s="111"/>
      <c r="B142" s="111"/>
      <c r="C142" s="95"/>
      <c r="D142" s="95"/>
      <c r="E142" s="95"/>
      <c r="F142" s="97"/>
      <c r="G142" s="97"/>
    </row>
    <row r="143" spans="1:7" ht="12.75">
      <c r="A143" s="111"/>
      <c r="B143" s="111"/>
      <c r="C143" s="95"/>
      <c r="D143" s="95"/>
      <c r="E143" s="95"/>
      <c r="F143" s="97"/>
      <c r="G143" s="97"/>
    </row>
    <row r="144" spans="1:7" ht="12.75">
      <c r="A144" s="111"/>
      <c r="B144" s="111"/>
      <c r="C144" s="95"/>
      <c r="D144" s="95"/>
      <c r="E144" s="95"/>
      <c r="F144" s="97"/>
      <c r="G144" s="97"/>
    </row>
    <row r="145" spans="1:7" ht="12.75">
      <c r="A145" s="111"/>
      <c r="B145" s="111"/>
      <c r="C145" s="95"/>
      <c r="D145" s="95"/>
      <c r="E145" s="95"/>
      <c r="F145" s="97"/>
      <c r="G145" s="97"/>
    </row>
    <row r="146" spans="1:7" ht="12.75">
      <c r="A146" s="111"/>
      <c r="B146" s="111"/>
      <c r="C146" s="95"/>
      <c r="D146" s="95"/>
      <c r="E146" s="95"/>
      <c r="F146" s="97"/>
      <c r="G146" s="97"/>
    </row>
    <row r="147" spans="1:7" ht="12.75">
      <c r="A147" s="111"/>
      <c r="B147" s="111"/>
      <c r="C147" s="95"/>
      <c r="D147" s="95"/>
      <c r="E147" s="95"/>
      <c r="F147" s="97"/>
      <c r="G147" s="97"/>
    </row>
    <row r="148" spans="1:7" ht="12.75">
      <c r="A148" s="111"/>
      <c r="B148" s="111"/>
      <c r="C148" s="95"/>
      <c r="D148" s="95"/>
      <c r="E148" s="95"/>
      <c r="F148" s="97"/>
      <c r="G148" s="97"/>
    </row>
  </sheetData>
  <mergeCells count="13">
    <mergeCell ref="A66:G66"/>
    <mergeCell ref="A4:G4"/>
    <mergeCell ref="A1:G1"/>
    <mergeCell ref="A2:C2"/>
    <mergeCell ref="D2:G2"/>
    <mergeCell ref="A3:C3"/>
    <mergeCell ref="D3:G3"/>
    <mergeCell ref="A69:G69"/>
    <mergeCell ref="A70:G70"/>
    <mergeCell ref="A67:C67"/>
    <mergeCell ref="D67:G67"/>
    <mergeCell ref="A68:C68"/>
    <mergeCell ref="D68:G68"/>
  </mergeCells>
  <printOptions/>
  <pageMargins left="0.75" right="0.75" top="1" bottom="1" header="0.5" footer="0.5"/>
  <pageSetup fitToHeight="5" fitToWidth="1" horizontalDpi="1200" verticalDpi="12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D4" sqref="D4"/>
    </sheetView>
  </sheetViews>
  <sheetFormatPr defaultColWidth="9.140625" defaultRowHeight="12.75"/>
  <sheetData>
    <row r="2" spans="3:4" ht="12.75">
      <c r="C2" t="s">
        <v>312</v>
      </c>
      <c r="D2" t="s">
        <v>313</v>
      </c>
    </row>
    <row r="3" spans="1:5" ht="12.75">
      <c r="A3" t="s">
        <v>310</v>
      </c>
      <c r="B3" t="s">
        <v>311</v>
      </c>
      <c r="C3" t="s">
        <v>314</v>
      </c>
      <c r="D3" s="3">
        <v>5</v>
      </c>
      <c r="E3" t="s">
        <v>46</v>
      </c>
    </row>
    <row r="4" spans="2:5" ht="12.75">
      <c r="B4" t="s">
        <v>315</v>
      </c>
      <c r="C4" t="s">
        <v>314</v>
      </c>
      <c r="D4" s="218" t="s">
        <v>317</v>
      </c>
      <c r="E4" t="s">
        <v>46</v>
      </c>
    </row>
    <row r="5" spans="2:5" ht="12.75">
      <c r="B5" t="s">
        <v>316</v>
      </c>
      <c r="C5" t="s">
        <v>314</v>
      </c>
      <c r="D5" s="3">
        <v>20</v>
      </c>
      <c r="E5" t="s">
        <v>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workbookViewId="0" topLeftCell="A1">
      <selection activeCell="F39" sqref="F39"/>
    </sheetView>
  </sheetViews>
  <sheetFormatPr defaultColWidth="9.140625" defaultRowHeight="12.75"/>
  <cols>
    <col min="1" max="1" width="5.28125" style="117" customWidth="1"/>
    <col min="2" max="2" width="15.7109375" style="117" customWidth="1"/>
    <col min="3" max="3" width="33.8515625" style="118" customWidth="1"/>
    <col min="4" max="4" width="30.140625" style="118" customWidth="1"/>
    <col min="5" max="5" width="29.421875" style="118" customWidth="1"/>
    <col min="6" max="6" width="12.7109375" style="123" customWidth="1"/>
    <col min="7" max="7" width="13.28125" style="123" customWidth="1"/>
  </cols>
  <sheetData>
    <row r="1" spans="1:8" ht="17.25" customHeight="1" thickTop="1">
      <c r="A1" s="326"/>
      <c r="B1" s="327"/>
      <c r="C1" s="327"/>
      <c r="D1" s="327"/>
      <c r="E1" s="327"/>
      <c r="F1" s="327"/>
      <c r="G1" s="328"/>
      <c r="H1" s="57"/>
    </row>
    <row r="2" spans="1:8" ht="12.75">
      <c r="A2" s="319"/>
      <c r="B2" s="320"/>
      <c r="C2" s="320"/>
      <c r="D2" s="320"/>
      <c r="E2" s="320"/>
      <c r="F2" s="320"/>
      <c r="G2" s="321"/>
      <c r="H2" s="57"/>
    </row>
    <row r="3" spans="1:8" ht="12.75">
      <c r="A3" s="322"/>
      <c r="B3" s="323"/>
      <c r="C3" s="323"/>
      <c r="D3" s="324"/>
      <c r="E3" s="324"/>
      <c r="F3" s="324"/>
      <c r="G3" s="325"/>
      <c r="H3" s="57"/>
    </row>
    <row r="4" spans="1:8" ht="18" customHeight="1">
      <c r="A4" s="313" t="s">
        <v>130</v>
      </c>
      <c r="B4" s="314"/>
      <c r="C4" s="314"/>
      <c r="D4" s="314"/>
      <c r="E4" s="314"/>
      <c r="F4" s="314"/>
      <c r="G4" s="315"/>
      <c r="H4" s="57"/>
    </row>
    <row r="5" spans="1:8" ht="15.75" customHeight="1">
      <c r="A5" s="58" t="s">
        <v>131</v>
      </c>
      <c r="B5" s="59" t="s">
        <v>132</v>
      </c>
      <c r="C5" s="59"/>
      <c r="D5" s="59" t="s">
        <v>133</v>
      </c>
      <c r="E5" s="59"/>
      <c r="F5" s="60" t="s">
        <v>134</v>
      </c>
      <c r="G5" s="61" t="s">
        <v>135</v>
      </c>
      <c r="H5" s="57"/>
    </row>
    <row r="6" spans="1:8" ht="12.75" customHeight="1">
      <c r="A6" s="58"/>
      <c r="B6" s="59"/>
      <c r="C6" s="59"/>
      <c r="D6" s="59"/>
      <c r="E6" s="59"/>
      <c r="F6" s="60"/>
      <c r="G6" s="61"/>
      <c r="H6" s="57"/>
    </row>
    <row r="7" spans="1:8" ht="12.75">
      <c r="A7" s="157">
        <v>1</v>
      </c>
      <c r="B7" s="158" t="s">
        <v>136</v>
      </c>
      <c r="C7" s="126" t="s">
        <v>137</v>
      </c>
      <c r="D7" s="159" t="s">
        <v>138</v>
      </c>
      <c r="E7" s="160" t="s">
        <v>139</v>
      </c>
      <c r="F7" s="161">
        <v>12</v>
      </c>
      <c r="G7" s="162">
        <f>A7*F7</f>
        <v>12</v>
      </c>
      <c r="H7" s="57"/>
    </row>
    <row r="8" spans="1:8" ht="12.75">
      <c r="A8" s="151">
        <v>1</v>
      </c>
      <c r="B8" s="152" t="s">
        <v>136</v>
      </c>
      <c r="C8" s="138" t="s">
        <v>137</v>
      </c>
      <c r="D8" s="149" t="s">
        <v>138</v>
      </c>
      <c r="E8" s="155" t="s">
        <v>139</v>
      </c>
      <c r="F8" s="150">
        <v>9</v>
      </c>
      <c r="G8" s="147">
        <f>A8*F8</f>
        <v>9</v>
      </c>
      <c r="H8" s="57"/>
    </row>
    <row r="9" spans="1:8" ht="12.75">
      <c r="A9" s="151"/>
      <c r="B9" s="152"/>
      <c r="C9" s="138" t="s">
        <v>320</v>
      </c>
      <c r="D9" s="149"/>
      <c r="E9" s="155"/>
      <c r="F9" s="150">
        <v>1.8</v>
      </c>
      <c r="G9" s="147">
        <v>1.8</v>
      </c>
      <c r="H9" s="57"/>
    </row>
    <row r="10" spans="1:8" ht="12.75">
      <c r="A10" s="151">
        <v>2</v>
      </c>
      <c r="B10" s="152" t="s">
        <v>140</v>
      </c>
      <c r="C10" s="138"/>
      <c r="D10" s="149" t="s">
        <v>141</v>
      </c>
      <c r="E10" s="155"/>
      <c r="F10" s="150">
        <v>0.13</v>
      </c>
      <c r="G10" s="147">
        <f aca="true" t="shared" si="0" ref="G10:G31">A10*F10</f>
        <v>0.26</v>
      </c>
      <c r="H10" s="57"/>
    </row>
    <row r="11" spans="1:8" ht="12.75">
      <c r="A11" s="151">
        <v>2</v>
      </c>
      <c r="B11" s="152" t="s">
        <v>142</v>
      </c>
      <c r="C11" s="138"/>
      <c r="D11" s="149" t="s">
        <v>143</v>
      </c>
      <c r="E11" s="155"/>
      <c r="F11" s="150">
        <v>0.03</v>
      </c>
      <c r="G11" s="147">
        <f t="shared" si="0"/>
        <v>0.06</v>
      </c>
      <c r="H11" s="57"/>
    </row>
    <row r="12" spans="1:8" s="13" customFormat="1" ht="12.75">
      <c r="A12" s="157">
        <v>2</v>
      </c>
      <c r="B12" s="158" t="s">
        <v>144</v>
      </c>
      <c r="C12" s="126"/>
      <c r="D12" s="159" t="s">
        <v>145</v>
      </c>
      <c r="E12" s="160" t="s">
        <v>146</v>
      </c>
      <c r="F12" s="161">
        <v>5</v>
      </c>
      <c r="G12" s="162">
        <f t="shared" si="0"/>
        <v>10</v>
      </c>
      <c r="H12" s="129"/>
    </row>
    <row r="13" spans="1:8" ht="12.75">
      <c r="A13" s="151">
        <v>1</v>
      </c>
      <c r="B13" s="141" t="s">
        <v>147</v>
      </c>
      <c r="C13" s="138"/>
      <c r="D13" s="138" t="s">
        <v>148</v>
      </c>
      <c r="E13" s="155"/>
      <c r="F13" s="150">
        <v>2</v>
      </c>
      <c r="G13" s="147">
        <f t="shared" si="0"/>
        <v>2</v>
      </c>
      <c r="H13" s="57"/>
    </row>
    <row r="14" spans="1:8" ht="12.75">
      <c r="A14" s="151">
        <v>6</v>
      </c>
      <c r="B14" s="141" t="s">
        <v>147</v>
      </c>
      <c r="C14" s="138"/>
      <c r="D14" s="138" t="s">
        <v>149</v>
      </c>
      <c r="E14" s="155"/>
      <c r="F14" s="150">
        <v>0.02</v>
      </c>
      <c r="G14" s="147">
        <f t="shared" si="0"/>
        <v>0.12</v>
      </c>
      <c r="H14" s="57"/>
    </row>
    <row r="15" spans="1:8" ht="12.75">
      <c r="A15" s="151">
        <v>6</v>
      </c>
      <c r="B15" s="152" t="s">
        <v>150</v>
      </c>
      <c r="C15" s="138"/>
      <c r="D15" s="149" t="s">
        <v>151</v>
      </c>
      <c r="E15" s="155"/>
      <c r="F15" s="150">
        <v>0.04</v>
      </c>
      <c r="G15" s="147">
        <f t="shared" si="0"/>
        <v>0.24</v>
      </c>
      <c r="H15" s="57"/>
    </row>
    <row r="16" spans="1:7" s="57" customFormat="1" ht="12.75">
      <c r="A16" s="135">
        <v>4</v>
      </c>
      <c r="B16" s="141" t="s">
        <v>152</v>
      </c>
      <c r="C16" s="156" t="s">
        <v>153</v>
      </c>
      <c r="D16" s="138" t="s">
        <v>154</v>
      </c>
      <c r="E16" s="138" t="s">
        <v>155</v>
      </c>
      <c r="F16" s="142">
        <v>0.5</v>
      </c>
      <c r="G16" s="140">
        <f t="shared" si="0"/>
        <v>2</v>
      </c>
    </row>
    <row r="17" spans="1:7" s="57" customFormat="1" ht="12.75">
      <c r="A17" s="135">
        <v>4</v>
      </c>
      <c r="B17" s="141" t="s">
        <v>147</v>
      </c>
      <c r="C17" s="138"/>
      <c r="D17" s="138" t="s">
        <v>156</v>
      </c>
      <c r="E17" s="138"/>
      <c r="F17" s="142">
        <v>0.02</v>
      </c>
      <c r="G17" s="140">
        <f t="shared" si="0"/>
        <v>0.08</v>
      </c>
    </row>
    <row r="18" spans="1:8" s="57" customFormat="1" ht="12.75">
      <c r="A18" s="135">
        <v>2</v>
      </c>
      <c r="B18" s="141" t="s">
        <v>152</v>
      </c>
      <c r="C18" s="138"/>
      <c r="D18" s="138" t="s">
        <v>154</v>
      </c>
      <c r="E18" s="138" t="s">
        <v>155</v>
      </c>
      <c r="F18" s="142">
        <v>0.5</v>
      </c>
      <c r="G18" s="140">
        <f t="shared" si="0"/>
        <v>1</v>
      </c>
      <c r="H18" s="73"/>
    </row>
    <row r="19" spans="1:7" s="57" customFormat="1" ht="12.75">
      <c r="A19" s="135">
        <v>2</v>
      </c>
      <c r="B19" s="141" t="s">
        <v>157</v>
      </c>
      <c r="C19" s="156" t="s">
        <v>158</v>
      </c>
      <c r="D19" s="138" t="s">
        <v>154</v>
      </c>
      <c r="E19" s="138" t="s">
        <v>159</v>
      </c>
      <c r="F19" s="142">
        <v>0.02</v>
      </c>
      <c r="G19" s="140">
        <f t="shared" si="0"/>
        <v>0.04</v>
      </c>
    </row>
    <row r="20" spans="1:7" s="57" customFormat="1" ht="12.75">
      <c r="A20" s="135">
        <v>1</v>
      </c>
      <c r="B20" s="141" t="s">
        <v>160</v>
      </c>
      <c r="C20" s="156" t="s">
        <v>161</v>
      </c>
      <c r="D20" s="138" t="s">
        <v>162</v>
      </c>
      <c r="E20" s="138" t="s">
        <v>163</v>
      </c>
      <c r="F20" s="142">
        <v>0.03</v>
      </c>
      <c r="G20" s="140">
        <f t="shared" si="0"/>
        <v>0.03</v>
      </c>
    </row>
    <row r="21" spans="1:8" s="57" customFormat="1" ht="12.75">
      <c r="A21" s="135">
        <v>1</v>
      </c>
      <c r="B21" s="141" t="s">
        <v>164</v>
      </c>
      <c r="C21" s="156"/>
      <c r="D21" s="138" t="s">
        <v>165</v>
      </c>
      <c r="E21" s="138" t="s">
        <v>166</v>
      </c>
      <c r="F21" s="142">
        <v>3</v>
      </c>
      <c r="G21" s="140">
        <f t="shared" si="0"/>
        <v>3</v>
      </c>
      <c r="H21" s="73"/>
    </row>
    <row r="22" spans="1:7" s="129" customFormat="1" ht="12.75">
      <c r="A22" s="163">
        <v>6</v>
      </c>
      <c r="B22" s="164" t="s">
        <v>167</v>
      </c>
      <c r="C22" s="165" t="s">
        <v>168</v>
      </c>
      <c r="D22" s="166" t="s">
        <v>169</v>
      </c>
      <c r="E22" s="166" t="s">
        <v>170</v>
      </c>
      <c r="F22" s="167">
        <v>0.12</v>
      </c>
      <c r="G22" s="168">
        <f t="shared" si="0"/>
        <v>0.72</v>
      </c>
    </row>
    <row r="23" spans="1:8" s="129" customFormat="1" ht="12.75">
      <c r="A23" s="163">
        <v>183</v>
      </c>
      <c r="B23" s="164" t="s">
        <v>167</v>
      </c>
      <c r="C23" s="165"/>
      <c r="D23" s="166" t="s">
        <v>169</v>
      </c>
      <c r="E23" s="166" t="s">
        <v>171</v>
      </c>
      <c r="F23" s="167">
        <v>0.23</v>
      </c>
      <c r="G23" s="168">
        <f t="shared" si="0"/>
        <v>42.09</v>
      </c>
      <c r="H23" s="169"/>
    </row>
    <row r="24" spans="1:7" s="129" customFormat="1" ht="14.25">
      <c r="A24" s="163">
        <v>61</v>
      </c>
      <c r="B24" s="164" t="s">
        <v>172</v>
      </c>
      <c r="C24" s="165" t="s">
        <v>173</v>
      </c>
      <c r="D24" s="166" t="s">
        <v>174</v>
      </c>
      <c r="E24" s="170" t="s">
        <v>175</v>
      </c>
      <c r="F24" s="171">
        <v>0.115</v>
      </c>
      <c r="G24" s="168">
        <f t="shared" si="0"/>
        <v>7.015000000000001</v>
      </c>
    </row>
    <row r="25" spans="1:7" s="129" customFormat="1" ht="12.75">
      <c r="A25" s="163">
        <v>2</v>
      </c>
      <c r="B25" s="164" t="s">
        <v>147</v>
      </c>
      <c r="C25" s="165" t="s">
        <v>176</v>
      </c>
      <c r="D25" s="166" t="s">
        <v>177</v>
      </c>
      <c r="E25" s="166"/>
      <c r="F25" s="167">
        <v>45</v>
      </c>
      <c r="G25" s="168">
        <f t="shared" si="0"/>
        <v>90</v>
      </c>
    </row>
    <row r="26" spans="1:8" s="129" customFormat="1" ht="12.75">
      <c r="A26" s="124">
        <v>1</v>
      </c>
      <c r="B26" s="125" t="s">
        <v>147</v>
      </c>
      <c r="C26" s="126" t="s">
        <v>178</v>
      </c>
      <c r="D26" s="126" t="s">
        <v>179</v>
      </c>
      <c r="E26" s="126"/>
      <c r="F26" s="127">
        <v>2</v>
      </c>
      <c r="G26" s="128">
        <f t="shared" si="0"/>
        <v>2</v>
      </c>
      <c r="H26" s="169"/>
    </row>
    <row r="27" spans="1:8" s="129" customFormat="1" ht="12.75">
      <c r="A27" s="124">
        <v>2</v>
      </c>
      <c r="B27" s="125" t="s">
        <v>147</v>
      </c>
      <c r="C27" s="172"/>
      <c r="D27" s="126" t="s">
        <v>180</v>
      </c>
      <c r="E27" s="172"/>
      <c r="F27" s="173">
        <v>20</v>
      </c>
      <c r="G27" s="128">
        <f t="shared" si="0"/>
        <v>40</v>
      </c>
      <c r="H27" s="169"/>
    </row>
    <row r="28" spans="1:8" ht="12.75">
      <c r="A28" s="135">
        <v>3</v>
      </c>
      <c r="B28" s="136" t="s">
        <v>157</v>
      </c>
      <c r="C28" s="154" t="s">
        <v>181</v>
      </c>
      <c r="D28" s="138" t="s">
        <v>182</v>
      </c>
      <c r="E28" s="137" t="s">
        <v>183</v>
      </c>
      <c r="F28" s="139">
        <v>0.05</v>
      </c>
      <c r="G28" s="140">
        <f t="shared" si="0"/>
        <v>0.15000000000000002</v>
      </c>
      <c r="H28" s="84"/>
    </row>
    <row r="29" spans="1:8" ht="12.75">
      <c r="A29" s="135">
        <v>2</v>
      </c>
      <c r="B29" s="136" t="s">
        <v>184</v>
      </c>
      <c r="C29" s="154" t="s">
        <v>185</v>
      </c>
      <c r="D29" s="138" t="s">
        <v>182</v>
      </c>
      <c r="E29" s="137" t="s">
        <v>186</v>
      </c>
      <c r="F29" s="139">
        <v>0.1</v>
      </c>
      <c r="G29" s="140">
        <f t="shared" si="0"/>
        <v>0.2</v>
      </c>
      <c r="H29" s="84"/>
    </row>
    <row r="30" spans="1:8" ht="12.75">
      <c r="A30" s="135">
        <v>2</v>
      </c>
      <c r="B30" s="136" t="s">
        <v>187</v>
      </c>
      <c r="C30" s="154" t="s">
        <v>188</v>
      </c>
      <c r="D30" s="138" t="s">
        <v>182</v>
      </c>
      <c r="E30" s="137" t="s">
        <v>189</v>
      </c>
      <c r="F30" s="139">
        <v>0.2</v>
      </c>
      <c r="G30" s="140">
        <f t="shared" si="0"/>
        <v>0.4</v>
      </c>
      <c r="H30" s="84"/>
    </row>
    <row r="31" spans="1:8" ht="13.5" thickBot="1">
      <c r="A31" s="135">
        <v>1</v>
      </c>
      <c r="B31" s="136" t="s">
        <v>190</v>
      </c>
      <c r="C31" s="154" t="s">
        <v>191</v>
      </c>
      <c r="D31" s="138" t="s">
        <v>192</v>
      </c>
      <c r="E31" s="137" t="s">
        <v>193</v>
      </c>
      <c r="F31" s="139">
        <v>3</v>
      </c>
      <c r="G31" s="140">
        <f t="shared" si="0"/>
        <v>3</v>
      </c>
      <c r="H31" s="84"/>
    </row>
    <row r="32" spans="1:8" ht="16.5" thickBot="1">
      <c r="A32" s="87" t="s">
        <v>260</v>
      </c>
      <c r="B32" s="88"/>
      <c r="C32" s="89"/>
      <c r="D32" s="90"/>
      <c r="E32" s="90"/>
      <c r="F32" s="91"/>
      <c r="G32" s="92">
        <f>SUM(G8:G11,G13:G21,G28:G31)</f>
        <v>23.38</v>
      </c>
      <c r="H32" s="57"/>
    </row>
    <row r="33" spans="1:8" ht="13.5" thickTop="1">
      <c r="A33" s="70"/>
      <c r="B33" s="81"/>
      <c r="C33" s="82"/>
      <c r="D33" s="64"/>
      <c r="E33" s="82"/>
      <c r="F33" s="85"/>
      <c r="G33" s="72"/>
      <c r="H33" s="84"/>
    </row>
    <row r="34" spans="1:7" s="57" customFormat="1" ht="12.75">
      <c r="A34" s="135">
        <v>2</v>
      </c>
      <c r="B34" s="136" t="s">
        <v>194</v>
      </c>
      <c r="C34" s="137" t="s">
        <v>195</v>
      </c>
      <c r="D34" s="138" t="s">
        <v>196</v>
      </c>
      <c r="E34" s="137"/>
      <c r="F34" s="139">
        <v>0.06</v>
      </c>
      <c r="G34" s="140">
        <f aca="true" t="shared" si="1" ref="G34:G48">A34*F34</f>
        <v>0.12</v>
      </c>
    </row>
    <row r="35" spans="1:7" s="57" customFormat="1" ht="12.75">
      <c r="A35" s="135">
        <v>3</v>
      </c>
      <c r="B35" s="136" t="s">
        <v>197</v>
      </c>
      <c r="C35" s="137"/>
      <c r="D35" s="138" t="s">
        <v>198</v>
      </c>
      <c r="E35" s="137"/>
      <c r="F35" s="139">
        <v>0.02</v>
      </c>
      <c r="G35" s="140">
        <f t="shared" si="1"/>
        <v>0.06</v>
      </c>
    </row>
    <row r="36" spans="1:7" s="57" customFormat="1" ht="12.75">
      <c r="A36" s="135">
        <v>6</v>
      </c>
      <c r="B36" s="136" t="s">
        <v>150</v>
      </c>
      <c r="C36" s="137"/>
      <c r="D36" s="138" t="s">
        <v>199</v>
      </c>
      <c r="E36" s="137"/>
      <c r="F36" s="139">
        <v>0.04</v>
      </c>
      <c r="G36" s="140">
        <f t="shared" si="1"/>
        <v>0.24</v>
      </c>
    </row>
    <row r="37" spans="1:7" s="129" customFormat="1" ht="12.75">
      <c r="A37" s="135">
        <v>1</v>
      </c>
      <c r="B37" s="141" t="s">
        <v>200</v>
      </c>
      <c r="C37" s="138"/>
      <c r="D37" s="138" t="s">
        <v>201</v>
      </c>
      <c r="E37" s="138" t="s">
        <v>202</v>
      </c>
      <c r="F37" s="142">
        <v>0.1</v>
      </c>
      <c r="G37" s="140">
        <f t="shared" si="1"/>
        <v>0.1</v>
      </c>
    </row>
    <row r="38" spans="1:7" s="57" customFormat="1" ht="12.75">
      <c r="A38" s="135">
        <v>3</v>
      </c>
      <c r="B38" s="136" t="s">
        <v>203</v>
      </c>
      <c r="C38" s="137"/>
      <c r="D38" s="138" t="s">
        <v>204</v>
      </c>
      <c r="E38" s="137" t="s">
        <v>205</v>
      </c>
      <c r="F38" s="139">
        <v>0.34</v>
      </c>
      <c r="G38" s="140">
        <f t="shared" si="1"/>
        <v>1.02</v>
      </c>
    </row>
    <row r="39" spans="1:7" s="57" customFormat="1" ht="12.75">
      <c r="A39" s="135">
        <v>3</v>
      </c>
      <c r="B39" s="136" t="s">
        <v>206</v>
      </c>
      <c r="C39" s="137"/>
      <c r="D39" s="138" t="s">
        <v>207</v>
      </c>
      <c r="E39" s="137" t="s">
        <v>208</v>
      </c>
      <c r="F39" s="139">
        <v>0.25</v>
      </c>
      <c r="G39" s="140">
        <f t="shared" si="1"/>
        <v>0.75</v>
      </c>
    </row>
    <row r="40" spans="1:8" s="86" customFormat="1" ht="12.75">
      <c r="A40" s="143">
        <v>2</v>
      </c>
      <c r="B40" s="144" t="s">
        <v>209</v>
      </c>
      <c r="C40" s="145"/>
      <c r="D40" s="145" t="s">
        <v>210</v>
      </c>
      <c r="E40" s="137"/>
      <c r="F40" s="146">
        <v>8.3</v>
      </c>
      <c r="G40" s="147">
        <f t="shared" si="1"/>
        <v>16.6</v>
      </c>
      <c r="H40" s="57"/>
    </row>
    <row r="41" spans="1:8" s="86" customFormat="1" ht="12.75">
      <c r="A41" s="143">
        <v>1</v>
      </c>
      <c r="B41" s="144" t="s">
        <v>211</v>
      </c>
      <c r="C41" s="145"/>
      <c r="D41" s="145" t="s">
        <v>212</v>
      </c>
      <c r="E41" s="137"/>
      <c r="F41" s="146">
        <v>4.7</v>
      </c>
      <c r="G41" s="147">
        <f t="shared" si="1"/>
        <v>4.7</v>
      </c>
      <c r="H41" s="57"/>
    </row>
    <row r="42" spans="1:8" s="86" customFormat="1" ht="12.75">
      <c r="A42" s="143">
        <v>3</v>
      </c>
      <c r="B42" s="144" t="s">
        <v>213</v>
      </c>
      <c r="C42" s="145"/>
      <c r="D42" s="145" t="s">
        <v>214</v>
      </c>
      <c r="E42" s="137"/>
      <c r="F42" s="146">
        <v>0.2</v>
      </c>
      <c r="G42" s="147">
        <f t="shared" si="1"/>
        <v>0.6000000000000001</v>
      </c>
      <c r="H42" s="57"/>
    </row>
    <row r="43" spans="1:8" s="86" customFormat="1" ht="13.5">
      <c r="A43" s="148">
        <v>1</v>
      </c>
      <c r="B43" s="144" t="s">
        <v>215</v>
      </c>
      <c r="C43" s="149"/>
      <c r="D43" s="149" t="s">
        <v>216</v>
      </c>
      <c r="E43" s="137" t="s">
        <v>217</v>
      </c>
      <c r="F43" s="150">
        <v>0.03</v>
      </c>
      <c r="G43" s="147">
        <f t="shared" si="1"/>
        <v>0.03</v>
      </c>
      <c r="H43" s="57"/>
    </row>
    <row r="44" spans="1:8" s="86" customFormat="1" ht="12.75">
      <c r="A44" s="151">
        <v>1</v>
      </c>
      <c r="B44" s="152" t="s">
        <v>147</v>
      </c>
      <c r="C44" s="149"/>
      <c r="D44" s="149" t="s">
        <v>218</v>
      </c>
      <c r="E44" s="137" t="s">
        <v>219</v>
      </c>
      <c r="F44" s="150">
        <v>0.5</v>
      </c>
      <c r="G44" s="147">
        <f t="shared" si="1"/>
        <v>0.5</v>
      </c>
      <c r="H44" s="57"/>
    </row>
    <row r="45" spans="1:8" s="86" customFormat="1" ht="12.75">
      <c r="A45" s="143">
        <v>1</v>
      </c>
      <c r="B45" s="144" t="s">
        <v>147</v>
      </c>
      <c r="C45" s="145"/>
      <c r="D45" s="145" t="s">
        <v>220</v>
      </c>
      <c r="E45" s="137" t="s">
        <v>221</v>
      </c>
      <c r="F45" s="146">
        <v>3.5</v>
      </c>
      <c r="G45" s="153">
        <f t="shared" si="1"/>
        <v>3.5</v>
      </c>
      <c r="H45" s="73"/>
    </row>
    <row r="46" spans="1:7" s="57" customFormat="1" ht="12.75">
      <c r="A46" s="135">
        <v>1</v>
      </c>
      <c r="B46" s="136" t="s">
        <v>222</v>
      </c>
      <c r="C46" s="154" t="s">
        <v>223</v>
      </c>
      <c r="D46" s="138" t="s">
        <v>224</v>
      </c>
      <c r="E46" s="137" t="s">
        <v>225</v>
      </c>
      <c r="F46" s="139">
        <v>0.7</v>
      </c>
      <c r="G46" s="140">
        <f t="shared" si="1"/>
        <v>0.7</v>
      </c>
    </row>
    <row r="47" spans="1:7" s="57" customFormat="1" ht="12.75">
      <c r="A47" s="135">
        <v>1</v>
      </c>
      <c r="B47" s="136" t="s">
        <v>136</v>
      </c>
      <c r="C47" s="154" t="s">
        <v>226</v>
      </c>
      <c r="D47" s="138" t="s">
        <v>227</v>
      </c>
      <c r="E47" s="137" t="s">
        <v>228</v>
      </c>
      <c r="F47" s="139">
        <v>2.3</v>
      </c>
      <c r="G47" s="140">
        <f t="shared" si="1"/>
        <v>2.3</v>
      </c>
    </row>
    <row r="48" spans="1:7" s="57" customFormat="1" ht="13.5" thickBot="1">
      <c r="A48" s="135">
        <v>1</v>
      </c>
      <c r="B48" s="136" t="s">
        <v>229</v>
      </c>
      <c r="C48" s="154" t="s">
        <v>230</v>
      </c>
      <c r="D48" s="138" t="s">
        <v>231</v>
      </c>
      <c r="E48" s="137" t="s">
        <v>232</v>
      </c>
      <c r="F48" s="139">
        <v>0.8</v>
      </c>
      <c r="G48" s="140">
        <f t="shared" si="1"/>
        <v>0.8</v>
      </c>
    </row>
    <row r="49" spans="1:8" ht="16.5" thickBot="1">
      <c r="A49" s="87" t="s">
        <v>259</v>
      </c>
      <c r="B49" s="88"/>
      <c r="C49" s="89"/>
      <c r="D49" s="90"/>
      <c r="E49" s="90"/>
      <c r="F49" s="91"/>
      <c r="G49" s="92">
        <f>SUM(G34:G48)</f>
        <v>32.02</v>
      </c>
      <c r="H49" s="57"/>
    </row>
    <row r="50" spans="1:8" ht="16.5" thickTop="1">
      <c r="A50" s="93"/>
      <c r="B50" s="94"/>
      <c r="C50" s="95"/>
      <c r="D50" s="96"/>
      <c r="E50" s="96"/>
      <c r="F50" s="97"/>
      <c r="G50" s="98"/>
      <c r="H50" s="57"/>
    </row>
    <row r="51" spans="1:8" ht="15.75">
      <c r="A51" s="93"/>
      <c r="B51" s="94"/>
      <c r="C51" s="95"/>
      <c r="D51" s="96"/>
      <c r="E51" s="96"/>
      <c r="F51" s="97"/>
      <c r="G51" s="98"/>
      <c r="H51" s="57"/>
    </row>
    <row r="52" spans="1:8" ht="15.75">
      <c r="A52" s="93"/>
      <c r="B52" s="94"/>
      <c r="C52" s="95"/>
      <c r="D52" s="96"/>
      <c r="E52" s="96"/>
      <c r="F52" s="97"/>
      <c r="G52" s="98"/>
      <c r="H52" s="57"/>
    </row>
    <row r="53" spans="1:8" ht="15.75">
      <c r="A53" s="93"/>
      <c r="B53" s="94"/>
      <c r="C53" s="95"/>
      <c r="D53" s="96"/>
      <c r="E53" s="96"/>
      <c r="F53" s="97"/>
      <c r="G53" s="98"/>
      <c r="H53" s="57"/>
    </row>
    <row r="54" spans="1:8" ht="15.75">
      <c r="A54" s="93"/>
      <c r="B54" s="94"/>
      <c r="C54" s="95"/>
      <c r="D54" s="96"/>
      <c r="E54" s="96"/>
      <c r="F54" s="97"/>
      <c r="G54" s="98"/>
      <c r="H54" s="57"/>
    </row>
    <row r="55" spans="1:8" ht="15.75">
      <c r="A55" s="93"/>
      <c r="B55" s="94"/>
      <c r="C55" s="95"/>
      <c r="D55" s="96"/>
      <c r="E55" s="96"/>
      <c r="F55" s="97"/>
      <c r="G55" s="98"/>
      <c r="H55" s="57"/>
    </row>
    <row r="56" spans="1:8" ht="15.75">
      <c r="A56" s="93"/>
      <c r="B56" s="94"/>
      <c r="C56" s="95"/>
      <c r="D56" s="96"/>
      <c r="E56" s="96"/>
      <c r="F56" s="97"/>
      <c r="G56" s="98"/>
      <c r="H56" s="57"/>
    </row>
    <row r="57" spans="1:8" ht="15.75">
      <c r="A57" s="93"/>
      <c r="B57" s="94"/>
      <c r="C57" s="95"/>
      <c r="D57" s="96"/>
      <c r="E57" s="96"/>
      <c r="F57" s="97"/>
      <c r="G57" s="98"/>
      <c r="H57" s="57"/>
    </row>
    <row r="58" spans="1:8" ht="15.75">
      <c r="A58" s="93"/>
      <c r="B58" s="94"/>
      <c r="C58" s="95"/>
      <c r="D58" s="96"/>
      <c r="E58" s="96"/>
      <c r="F58" s="97"/>
      <c r="G58" s="98"/>
      <c r="H58" s="57"/>
    </row>
    <row r="59" spans="1:8" ht="15.75">
      <c r="A59" s="93"/>
      <c r="B59" s="94"/>
      <c r="C59" s="95"/>
      <c r="D59" s="96"/>
      <c r="E59" s="96"/>
      <c r="F59" s="97"/>
      <c r="G59" s="98"/>
      <c r="H59" s="57"/>
    </row>
    <row r="60" spans="1:8" ht="15.75">
      <c r="A60" s="93"/>
      <c r="B60" s="94"/>
      <c r="C60" s="95"/>
      <c r="D60" s="96"/>
      <c r="E60" s="96"/>
      <c r="F60" s="97"/>
      <c r="G60" s="98"/>
      <c r="H60" s="57"/>
    </row>
    <row r="61" spans="1:8" ht="15.75">
      <c r="A61" s="93"/>
      <c r="B61" s="94"/>
      <c r="C61" s="95"/>
      <c r="D61" s="96"/>
      <c r="E61" s="96"/>
      <c r="F61" s="97"/>
      <c r="G61" s="98"/>
      <c r="H61" s="57"/>
    </row>
    <row r="62" spans="1:8" ht="15.75">
      <c r="A62" s="93"/>
      <c r="B62" s="94"/>
      <c r="C62" s="95"/>
      <c r="D62" s="96"/>
      <c r="E62" s="96"/>
      <c r="F62" s="97"/>
      <c r="G62" s="98"/>
      <c r="H62" s="57"/>
    </row>
    <row r="63" spans="1:8" ht="15.75">
      <c r="A63" s="93"/>
      <c r="B63" s="94"/>
      <c r="C63" s="95"/>
      <c r="D63" s="96"/>
      <c r="E63" s="96"/>
      <c r="F63" s="97"/>
      <c r="G63" s="98"/>
      <c r="H63" s="57"/>
    </row>
    <row r="64" spans="1:8" ht="15.75">
      <c r="A64" s="93"/>
      <c r="B64" s="94"/>
      <c r="C64" s="95"/>
      <c r="D64" s="96"/>
      <c r="E64" s="96"/>
      <c r="F64" s="97"/>
      <c r="G64" s="98"/>
      <c r="H64" s="57"/>
    </row>
    <row r="65" spans="1:8" ht="15.75">
      <c r="A65" s="93"/>
      <c r="B65" s="94"/>
      <c r="C65" s="95"/>
      <c r="D65" s="96"/>
      <c r="E65" s="96"/>
      <c r="F65" s="97"/>
      <c r="G65" s="98"/>
      <c r="H65" s="57"/>
    </row>
    <row r="66" spans="1:8" ht="16.5" thickBot="1">
      <c r="A66" s="93"/>
      <c r="B66" s="94"/>
      <c r="C66" s="95"/>
      <c r="D66" s="96"/>
      <c r="E66" s="96"/>
      <c r="F66" s="97"/>
      <c r="G66" s="98"/>
      <c r="H66" s="57"/>
    </row>
    <row r="67" spans="1:8" ht="17.25" customHeight="1" thickTop="1">
      <c r="A67" s="326" t="s">
        <v>126</v>
      </c>
      <c r="B67" s="327"/>
      <c r="C67" s="327"/>
      <c r="D67" s="327"/>
      <c r="E67" s="327"/>
      <c r="F67" s="327"/>
      <c r="G67" s="328"/>
      <c r="H67" s="57"/>
    </row>
    <row r="68" spans="1:8" ht="12.75">
      <c r="A68" s="319" t="s">
        <v>127</v>
      </c>
      <c r="B68" s="320"/>
      <c r="C68" s="320"/>
      <c r="D68" s="320" t="s">
        <v>128</v>
      </c>
      <c r="E68" s="320"/>
      <c r="F68" s="320"/>
      <c r="G68" s="321"/>
      <c r="H68" s="57"/>
    </row>
    <row r="69" spans="1:8" ht="12.75">
      <c r="A69" s="322" t="s">
        <v>129</v>
      </c>
      <c r="B69" s="323"/>
      <c r="C69" s="323"/>
      <c r="D69" s="324"/>
      <c r="E69" s="324"/>
      <c r="F69" s="324"/>
      <c r="G69" s="325"/>
      <c r="H69" s="57"/>
    </row>
    <row r="70" spans="1:8" ht="18" customHeight="1" thickBot="1">
      <c r="A70" s="313" t="s">
        <v>130</v>
      </c>
      <c r="B70" s="314"/>
      <c r="C70" s="314"/>
      <c r="D70" s="314"/>
      <c r="E70" s="314"/>
      <c r="F70" s="314"/>
      <c r="G70" s="315"/>
      <c r="H70" s="57"/>
    </row>
    <row r="71" spans="1:8" ht="18" customHeight="1" thickBot="1" thickTop="1">
      <c r="A71" s="316"/>
      <c r="B71" s="317"/>
      <c r="C71" s="317"/>
      <c r="D71" s="317"/>
      <c r="E71" s="317"/>
      <c r="F71" s="317"/>
      <c r="G71" s="318"/>
      <c r="H71" s="57"/>
    </row>
    <row r="72" spans="1:8" ht="13.5" thickTop="1">
      <c r="A72" s="62">
        <v>1</v>
      </c>
      <c r="B72" s="63" t="s">
        <v>233</v>
      </c>
      <c r="C72" s="99" t="s">
        <v>137</v>
      </c>
      <c r="D72" s="65" t="s">
        <v>138</v>
      </c>
      <c r="E72" s="66" t="s">
        <v>139</v>
      </c>
      <c r="F72" s="67"/>
      <c r="G72" s="68">
        <f aca="true" t="shared" si="2" ref="G72:G97">A72*F72</f>
        <v>0</v>
      </c>
      <c r="H72" s="57"/>
    </row>
    <row r="73" spans="1:7" s="57" customFormat="1" ht="12.75">
      <c r="A73" s="70">
        <v>4</v>
      </c>
      <c r="B73" s="69" t="s">
        <v>234</v>
      </c>
      <c r="C73" s="99" t="s">
        <v>153</v>
      </c>
      <c r="D73" s="64" t="s">
        <v>154</v>
      </c>
      <c r="E73" s="64" t="s">
        <v>235</v>
      </c>
      <c r="F73" s="71"/>
      <c r="G73" s="72">
        <f t="shared" si="2"/>
        <v>0</v>
      </c>
    </row>
    <row r="74" spans="1:8" s="57" customFormat="1" ht="12.75">
      <c r="A74" s="70">
        <v>2</v>
      </c>
      <c r="B74" s="69" t="s">
        <v>234</v>
      </c>
      <c r="C74" s="99"/>
      <c r="D74" s="64" t="s">
        <v>154</v>
      </c>
      <c r="E74" s="64" t="s">
        <v>235</v>
      </c>
      <c r="F74" s="71"/>
      <c r="G74" s="72">
        <f t="shared" si="2"/>
        <v>0</v>
      </c>
      <c r="H74" s="73"/>
    </row>
    <row r="75" spans="1:7" s="57" customFormat="1" ht="12.75">
      <c r="A75" s="70">
        <v>2</v>
      </c>
      <c r="B75" s="69" t="s">
        <v>234</v>
      </c>
      <c r="C75" s="99" t="s">
        <v>158</v>
      </c>
      <c r="D75" s="64" t="s">
        <v>154</v>
      </c>
      <c r="E75" s="64" t="s">
        <v>236</v>
      </c>
      <c r="F75" s="71"/>
      <c r="G75" s="72">
        <f t="shared" si="2"/>
        <v>0</v>
      </c>
    </row>
    <row r="76" spans="1:7" s="57" customFormat="1" ht="12.75">
      <c r="A76" s="70">
        <v>1</v>
      </c>
      <c r="B76" s="69" t="s">
        <v>234</v>
      </c>
      <c r="C76" s="99" t="s">
        <v>161</v>
      </c>
      <c r="D76" s="64" t="s">
        <v>162</v>
      </c>
      <c r="E76" s="64" t="s">
        <v>237</v>
      </c>
      <c r="F76" s="71"/>
      <c r="G76" s="72">
        <f t="shared" si="2"/>
        <v>0</v>
      </c>
    </row>
    <row r="77" spans="1:8" s="57" customFormat="1" ht="12.75">
      <c r="A77" s="70">
        <v>1</v>
      </c>
      <c r="B77" s="69" t="s">
        <v>234</v>
      </c>
      <c r="C77" s="99"/>
      <c r="D77" s="64" t="s">
        <v>165</v>
      </c>
      <c r="E77" s="64" t="s">
        <v>238</v>
      </c>
      <c r="F77" s="71"/>
      <c r="G77" s="72">
        <f t="shared" si="2"/>
        <v>0</v>
      </c>
      <c r="H77" s="73"/>
    </row>
    <row r="78" spans="1:7" s="57" customFormat="1" ht="12.75">
      <c r="A78" s="74">
        <v>6</v>
      </c>
      <c r="B78" s="75" t="s">
        <v>234</v>
      </c>
      <c r="C78" s="100" t="s">
        <v>168</v>
      </c>
      <c r="D78" s="76" t="s">
        <v>169</v>
      </c>
      <c r="E78" s="76" t="s">
        <v>170</v>
      </c>
      <c r="F78" s="77"/>
      <c r="G78" s="78">
        <f t="shared" si="2"/>
        <v>0</v>
      </c>
    </row>
    <row r="79" spans="1:8" s="57" customFormat="1" ht="12.75">
      <c r="A79" s="74">
        <v>183</v>
      </c>
      <c r="B79" s="75" t="s">
        <v>234</v>
      </c>
      <c r="C79" s="100"/>
      <c r="D79" s="76" t="s">
        <v>169</v>
      </c>
      <c r="E79" s="76" t="s">
        <v>239</v>
      </c>
      <c r="F79" s="77"/>
      <c r="G79" s="78">
        <f t="shared" si="2"/>
        <v>0</v>
      </c>
      <c r="H79" s="73"/>
    </row>
    <row r="80" spans="1:7" s="57" customFormat="1" ht="12.75">
      <c r="A80" s="74">
        <v>61</v>
      </c>
      <c r="B80" s="75" t="s">
        <v>234</v>
      </c>
      <c r="C80" s="100" t="s">
        <v>173</v>
      </c>
      <c r="D80" s="76" t="s">
        <v>174</v>
      </c>
      <c r="E80" s="79" t="s">
        <v>240</v>
      </c>
      <c r="F80" s="80"/>
      <c r="G80" s="78">
        <f t="shared" si="2"/>
        <v>0</v>
      </c>
    </row>
    <row r="81" spans="1:8" ht="12.75">
      <c r="A81" s="70">
        <v>3</v>
      </c>
      <c r="B81" s="69" t="s">
        <v>234</v>
      </c>
      <c r="C81" s="101" t="s">
        <v>181</v>
      </c>
      <c r="D81" s="64" t="s">
        <v>182</v>
      </c>
      <c r="E81" s="82" t="s">
        <v>183</v>
      </c>
      <c r="F81" s="83"/>
      <c r="G81" s="72">
        <f t="shared" si="2"/>
        <v>0</v>
      </c>
      <c r="H81" s="84"/>
    </row>
    <row r="82" spans="1:8" ht="12.75">
      <c r="A82" s="70">
        <v>2</v>
      </c>
      <c r="B82" s="69" t="s">
        <v>234</v>
      </c>
      <c r="C82" s="101" t="s">
        <v>185</v>
      </c>
      <c r="D82" s="64" t="s">
        <v>182</v>
      </c>
      <c r="E82" s="82" t="s">
        <v>186</v>
      </c>
      <c r="F82" s="83"/>
      <c r="G82" s="72">
        <f t="shared" si="2"/>
        <v>0</v>
      </c>
      <c r="H82" s="84"/>
    </row>
    <row r="83" spans="1:8" ht="12.75">
      <c r="A83" s="70">
        <v>2</v>
      </c>
      <c r="B83" s="69" t="s">
        <v>234</v>
      </c>
      <c r="C83" s="101" t="s">
        <v>188</v>
      </c>
      <c r="D83" s="64" t="s">
        <v>182</v>
      </c>
      <c r="E83" s="82" t="s">
        <v>189</v>
      </c>
      <c r="F83" s="83"/>
      <c r="G83" s="72">
        <f t="shared" si="2"/>
        <v>0</v>
      </c>
      <c r="H83" s="84"/>
    </row>
    <row r="84" spans="1:8" ht="12.75">
      <c r="A84" s="70">
        <v>1</v>
      </c>
      <c r="B84" s="69" t="s">
        <v>234</v>
      </c>
      <c r="C84" s="101" t="s">
        <v>191</v>
      </c>
      <c r="D84" s="64" t="s">
        <v>192</v>
      </c>
      <c r="E84" s="82" t="s">
        <v>241</v>
      </c>
      <c r="F84" s="83"/>
      <c r="G84" s="72">
        <f t="shared" si="2"/>
        <v>0</v>
      </c>
      <c r="H84" s="84"/>
    </row>
    <row r="85" spans="1:7" s="57" customFormat="1" ht="12.75">
      <c r="A85" s="70">
        <v>1</v>
      </c>
      <c r="B85" s="69"/>
      <c r="C85" s="101" t="s">
        <v>242</v>
      </c>
      <c r="D85" s="64" t="s">
        <v>201</v>
      </c>
      <c r="E85" s="64" t="s">
        <v>202</v>
      </c>
      <c r="F85" s="102"/>
      <c r="G85" s="72">
        <f t="shared" si="2"/>
        <v>0</v>
      </c>
    </row>
    <row r="86" spans="1:7" s="57" customFormat="1" ht="12.75">
      <c r="A86" s="70">
        <v>3</v>
      </c>
      <c r="B86" s="69" t="s">
        <v>234</v>
      </c>
      <c r="C86" s="101"/>
      <c r="D86" s="64" t="s">
        <v>204</v>
      </c>
      <c r="E86" s="82" t="s">
        <v>205</v>
      </c>
      <c r="F86" s="83"/>
      <c r="G86" s="72">
        <f t="shared" si="2"/>
        <v>0</v>
      </c>
    </row>
    <row r="87" spans="1:7" s="57" customFormat="1" ht="12.75">
      <c r="A87" s="70">
        <v>3</v>
      </c>
      <c r="B87" s="69" t="s">
        <v>234</v>
      </c>
      <c r="C87" s="101"/>
      <c r="D87" s="64" t="s">
        <v>207</v>
      </c>
      <c r="E87" s="82" t="s">
        <v>208</v>
      </c>
      <c r="F87" s="83"/>
      <c r="G87" s="72">
        <f t="shared" si="2"/>
        <v>0</v>
      </c>
    </row>
    <row r="88" spans="1:7" s="57" customFormat="1" ht="12.75">
      <c r="A88" s="70">
        <v>1</v>
      </c>
      <c r="B88" s="69" t="s">
        <v>234</v>
      </c>
      <c r="C88" s="101" t="s">
        <v>223</v>
      </c>
      <c r="D88" s="64" t="s">
        <v>224</v>
      </c>
      <c r="E88" s="82" t="s">
        <v>225</v>
      </c>
      <c r="F88" s="83"/>
      <c r="G88" s="72">
        <f t="shared" si="2"/>
        <v>0</v>
      </c>
    </row>
    <row r="89" spans="1:7" s="57" customFormat="1" ht="12.75">
      <c r="A89" s="70">
        <v>1</v>
      </c>
      <c r="B89" s="69" t="s">
        <v>234</v>
      </c>
      <c r="C89" s="101" t="s">
        <v>226</v>
      </c>
      <c r="D89" s="64" t="s">
        <v>227</v>
      </c>
      <c r="E89" s="82" t="s">
        <v>228</v>
      </c>
      <c r="F89" s="83"/>
      <c r="G89" s="72">
        <f t="shared" si="2"/>
        <v>0</v>
      </c>
    </row>
    <row r="90" spans="1:7" s="57" customFormat="1" ht="12.75">
      <c r="A90" s="70">
        <v>1</v>
      </c>
      <c r="B90" s="69" t="s">
        <v>234</v>
      </c>
      <c r="C90" s="101" t="s">
        <v>230</v>
      </c>
      <c r="D90" s="64" t="s">
        <v>231</v>
      </c>
      <c r="E90" s="82" t="s">
        <v>232</v>
      </c>
      <c r="F90" s="83"/>
      <c r="G90" s="72">
        <f t="shared" si="2"/>
        <v>0</v>
      </c>
    </row>
    <row r="91" spans="1:8" ht="13.5" customHeight="1">
      <c r="A91" s="70">
        <v>1</v>
      </c>
      <c r="B91" s="59" t="s">
        <v>82</v>
      </c>
      <c r="C91" s="64"/>
      <c r="D91" s="64"/>
      <c r="E91" s="103"/>
      <c r="F91" s="104">
        <v>130</v>
      </c>
      <c r="G91" s="105">
        <f t="shared" si="2"/>
        <v>130</v>
      </c>
      <c r="H91" s="57"/>
    </row>
    <row r="92" spans="1:8" ht="13.5" customHeight="1">
      <c r="A92" s="70">
        <v>1</v>
      </c>
      <c r="B92" s="69"/>
      <c r="C92" s="64" t="s">
        <v>243</v>
      </c>
      <c r="D92" s="64"/>
      <c r="E92" s="64" t="s">
        <v>244</v>
      </c>
      <c r="F92" s="106">
        <v>60</v>
      </c>
      <c r="G92" s="72">
        <f t="shared" si="2"/>
        <v>60</v>
      </c>
      <c r="H92" s="57"/>
    </row>
    <row r="93" spans="1:8" ht="12.75">
      <c r="A93" s="70">
        <v>1</v>
      </c>
      <c r="B93" s="69"/>
      <c r="C93" s="64" t="s">
        <v>245</v>
      </c>
      <c r="D93" s="64"/>
      <c r="E93" s="64" t="s">
        <v>246</v>
      </c>
      <c r="F93" s="106">
        <v>20</v>
      </c>
      <c r="G93" s="72">
        <f t="shared" si="2"/>
        <v>20</v>
      </c>
      <c r="H93" s="57"/>
    </row>
    <row r="94" spans="1:8" ht="12.75">
      <c r="A94" s="70">
        <v>1</v>
      </c>
      <c r="B94" s="69"/>
      <c r="C94" s="64" t="s">
        <v>247</v>
      </c>
      <c r="D94" s="64"/>
      <c r="E94" s="64" t="s">
        <v>248</v>
      </c>
      <c r="F94" s="106">
        <v>30</v>
      </c>
      <c r="G94" s="72">
        <f t="shared" si="2"/>
        <v>30</v>
      </c>
      <c r="H94" s="57"/>
    </row>
    <row r="95" spans="1:8" ht="12.75">
      <c r="A95" s="70">
        <v>1</v>
      </c>
      <c r="B95" s="69"/>
      <c r="C95" s="64" t="s">
        <v>249</v>
      </c>
      <c r="D95" s="64"/>
      <c r="E95" s="64" t="s">
        <v>250</v>
      </c>
      <c r="F95" s="106">
        <v>15</v>
      </c>
      <c r="G95" s="72">
        <f t="shared" si="2"/>
        <v>15</v>
      </c>
      <c r="H95" s="73"/>
    </row>
    <row r="96" spans="1:8" ht="12.75">
      <c r="A96" s="70">
        <v>1</v>
      </c>
      <c r="B96" s="69"/>
      <c r="C96" s="64" t="s">
        <v>251</v>
      </c>
      <c r="D96" s="64"/>
      <c r="E96" s="64" t="s">
        <v>246</v>
      </c>
      <c r="F96" s="106">
        <v>20</v>
      </c>
      <c r="G96" s="72">
        <f t="shared" si="2"/>
        <v>20</v>
      </c>
      <c r="H96" s="57"/>
    </row>
    <row r="97" spans="1:8" ht="12.75">
      <c r="A97" s="70">
        <v>1</v>
      </c>
      <c r="B97" s="69"/>
      <c r="C97" s="64" t="s">
        <v>252</v>
      </c>
      <c r="D97" s="64"/>
      <c r="E97" s="64" t="s">
        <v>250</v>
      </c>
      <c r="F97" s="106">
        <v>15</v>
      </c>
      <c r="G97" s="72">
        <f t="shared" si="2"/>
        <v>15</v>
      </c>
      <c r="H97" s="73"/>
    </row>
    <row r="98" spans="1:8" ht="12.75">
      <c r="A98" s="70"/>
      <c r="B98" s="69"/>
      <c r="C98" s="64"/>
      <c r="D98" s="64"/>
      <c r="E98" s="64"/>
      <c r="F98" s="106"/>
      <c r="G98" s="72"/>
      <c r="H98" s="73"/>
    </row>
    <row r="99" spans="1:8" ht="13.5" thickBot="1">
      <c r="A99" s="70">
        <v>1</v>
      </c>
      <c r="B99" s="69"/>
      <c r="C99" s="64" t="s">
        <v>253</v>
      </c>
      <c r="D99" s="64"/>
      <c r="E99" s="64"/>
      <c r="F99" s="106">
        <v>35</v>
      </c>
      <c r="G99" s="72">
        <f>A99*F99</f>
        <v>35</v>
      </c>
      <c r="H99" s="73"/>
    </row>
    <row r="100" spans="1:7" ht="16.5" thickBot="1">
      <c r="A100" s="87" t="s">
        <v>254</v>
      </c>
      <c r="B100" s="107"/>
      <c r="C100" s="90"/>
      <c r="D100" s="108"/>
      <c r="E100" s="108"/>
      <c r="F100" s="109"/>
      <c r="G100" s="110">
        <f>SUM(G72:G99)</f>
        <v>325</v>
      </c>
    </row>
    <row r="101" spans="1:7" ht="14.25" thickBot="1" thickTop="1">
      <c r="A101" s="111"/>
      <c r="B101" s="111"/>
      <c r="C101" s="95"/>
      <c r="D101" s="95"/>
      <c r="E101" s="95"/>
      <c r="F101" s="97"/>
      <c r="G101" s="97"/>
    </row>
    <row r="102" spans="1:7" ht="19.5" thickBot="1" thickTop="1">
      <c r="A102" s="112" t="s">
        <v>255</v>
      </c>
      <c r="B102" s="113"/>
      <c r="C102" s="114"/>
      <c r="D102" s="114"/>
      <c r="E102" s="114"/>
      <c r="F102" s="115"/>
      <c r="G102" s="116">
        <f>G49+G100</f>
        <v>357.02</v>
      </c>
    </row>
    <row r="103" spans="6:7" ht="13.5" thickTop="1">
      <c r="F103" s="97"/>
      <c r="G103" s="97"/>
    </row>
    <row r="104" spans="1:7" ht="12.75">
      <c r="A104" s="119"/>
      <c r="B104" s="111"/>
      <c r="C104" s="95"/>
      <c r="D104" s="95"/>
      <c r="E104" s="95"/>
      <c r="F104" s="97"/>
      <c r="G104" s="97"/>
    </row>
    <row r="105" spans="1:7" ht="12.75">
      <c r="A105" s="119"/>
      <c r="B105" s="111"/>
      <c r="C105" s="95"/>
      <c r="D105" s="95"/>
      <c r="E105" s="95"/>
      <c r="F105" s="97"/>
      <c r="G105" s="97"/>
    </row>
    <row r="106" spans="1:7" ht="12.75">
      <c r="A106" s="111"/>
      <c r="B106" s="111"/>
      <c r="C106" s="95"/>
      <c r="D106" s="95"/>
      <c r="E106" s="95"/>
      <c r="F106" s="97"/>
      <c r="G106" s="97"/>
    </row>
    <row r="107" spans="1:7" ht="12.75">
      <c r="A107" s="111"/>
      <c r="B107" s="111"/>
      <c r="C107" s="95"/>
      <c r="D107" s="95"/>
      <c r="E107" s="95"/>
      <c r="F107" s="97"/>
      <c r="G107" s="97"/>
    </row>
    <row r="108" spans="1:7" ht="12.75">
      <c r="A108" s="111"/>
      <c r="B108" s="111"/>
      <c r="C108" s="95"/>
      <c r="D108" s="95"/>
      <c r="E108" s="95"/>
      <c r="F108" s="97"/>
      <c r="G108" s="97"/>
    </row>
    <row r="109" spans="1:7" ht="12.75">
      <c r="A109" s="111"/>
      <c r="B109" s="111"/>
      <c r="C109" s="95"/>
      <c r="D109" s="95"/>
      <c r="E109" s="95"/>
      <c r="F109" s="97"/>
      <c r="G109" s="97"/>
    </row>
    <row r="110" spans="1:7" ht="12.75">
      <c r="A110" s="111"/>
      <c r="B110" s="111"/>
      <c r="C110" s="95"/>
      <c r="D110" s="95"/>
      <c r="E110" s="95"/>
      <c r="F110" s="97"/>
      <c r="G110" s="97"/>
    </row>
    <row r="111" spans="1:7" ht="12.75">
      <c r="A111" s="111"/>
      <c r="B111" s="111"/>
      <c r="C111" s="120"/>
      <c r="D111" s="95"/>
      <c r="E111" s="95"/>
      <c r="F111" s="97"/>
      <c r="G111" s="97"/>
    </row>
    <row r="112" spans="1:7" ht="12.75">
      <c r="A112" s="111"/>
      <c r="B112" s="111"/>
      <c r="C112" s="120"/>
      <c r="D112" s="96"/>
      <c r="E112" s="96"/>
      <c r="F112" s="97"/>
      <c r="G112" s="97"/>
    </row>
    <row r="113" spans="1:7" ht="12.75">
      <c r="A113" s="111"/>
      <c r="B113" s="111"/>
      <c r="C113" s="95"/>
      <c r="D113" s="95"/>
      <c r="E113" s="95"/>
      <c r="F113" s="97"/>
      <c r="G113" s="97"/>
    </row>
    <row r="114" spans="1:7" ht="12.75">
      <c r="A114" s="111"/>
      <c r="B114" s="111"/>
      <c r="C114" s="95"/>
      <c r="D114" s="95"/>
      <c r="E114" s="95"/>
      <c r="F114" s="97"/>
      <c r="G114" s="97"/>
    </row>
    <row r="115" spans="1:7" ht="12.75">
      <c r="A115" s="111"/>
      <c r="B115" s="111"/>
      <c r="C115" s="95"/>
      <c r="D115" s="95"/>
      <c r="E115" s="95"/>
      <c r="F115" s="97"/>
      <c r="G115" s="97"/>
    </row>
    <row r="116" spans="1:7" ht="12.75">
      <c r="A116" s="111"/>
      <c r="B116" s="111"/>
      <c r="C116" s="95"/>
      <c r="D116" s="95"/>
      <c r="E116" s="95"/>
      <c r="F116" s="97"/>
      <c r="G116" s="97"/>
    </row>
    <row r="117" spans="1:7" ht="12.75">
      <c r="A117" s="111"/>
      <c r="B117" s="111"/>
      <c r="C117" s="95"/>
      <c r="D117" s="95"/>
      <c r="E117" s="95"/>
      <c r="F117" s="97"/>
      <c r="G117" s="97"/>
    </row>
    <row r="118" spans="1:7" ht="12.75">
      <c r="A118" s="111"/>
      <c r="B118" s="111"/>
      <c r="C118" s="95"/>
      <c r="D118" s="95"/>
      <c r="E118" s="95"/>
      <c r="F118" s="97"/>
      <c r="G118" s="97"/>
    </row>
    <row r="119" spans="1:7" ht="12.75">
      <c r="A119" s="111"/>
      <c r="B119" s="111"/>
      <c r="C119" s="95"/>
      <c r="D119" s="95"/>
      <c r="E119" s="95"/>
      <c r="F119" s="97"/>
      <c r="G119" s="97"/>
    </row>
    <row r="120" spans="1:7" ht="12.75">
      <c r="A120" s="111"/>
      <c r="B120" s="111"/>
      <c r="C120" s="95"/>
      <c r="D120" s="95"/>
      <c r="E120" s="95"/>
      <c r="F120" s="97"/>
      <c r="G120" s="97"/>
    </row>
    <row r="121" spans="1:7" ht="12.75">
      <c r="A121" s="111"/>
      <c r="B121" s="111"/>
      <c r="C121" s="95"/>
      <c r="D121" s="95"/>
      <c r="E121" s="95"/>
      <c r="F121" s="97"/>
      <c r="G121" s="97"/>
    </row>
    <row r="122" spans="1:7" ht="12.75">
      <c r="A122" s="111"/>
      <c r="B122" s="111"/>
      <c r="C122" s="95"/>
      <c r="D122" s="95"/>
      <c r="E122" s="95"/>
      <c r="F122" s="97"/>
      <c r="G122" s="97"/>
    </row>
    <row r="123" spans="1:7" ht="12.75">
      <c r="A123" s="111"/>
      <c r="B123" s="111"/>
      <c r="C123" s="95"/>
      <c r="D123" s="95"/>
      <c r="E123" s="95"/>
      <c r="F123" s="97"/>
      <c r="G123" s="97"/>
    </row>
    <row r="124" spans="1:7" ht="12.75">
      <c r="A124" s="111"/>
      <c r="B124" s="111"/>
      <c r="C124" s="95"/>
      <c r="D124" s="95"/>
      <c r="E124" s="95"/>
      <c r="F124" s="97"/>
      <c r="G124" s="97"/>
    </row>
    <row r="125" spans="1:7" ht="12.75">
      <c r="A125" s="111"/>
      <c r="B125" s="111"/>
      <c r="C125" s="95"/>
      <c r="D125" s="95"/>
      <c r="E125" s="95"/>
      <c r="F125" s="97"/>
      <c r="G125" s="97"/>
    </row>
    <row r="126" spans="1:7" ht="12.75">
      <c r="A126" s="111"/>
      <c r="B126" s="111"/>
      <c r="C126" s="95"/>
      <c r="D126" s="95"/>
      <c r="E126" s="95"/>
      <c r="F126" s="97"/>
      <c r="G126" s="97"/>
    </row>
    <row r="127" spans="1:7" ht="12.75">
      <c r="A127" s="111"/>
      <c r="B127" s="111"/>
      <c r="C127" s="95"/>
      <c r="D127" s="95"/>
      <c r="E127" s="95"/>
      <c r="F127" s="97"/>
      <c r="G127" s="97"/>
    </row>
    <row r="128" spans="1:7" ht="12.75">
      <c r="A128" s="111"/>
      <c r="B128" s="111"/>
      <c r="C128" s="95"/>
      <c r="D128" s="95"/>
      <c r="E128" s="95"/>
      <c r="F128" s="97"/>
      <c r="G128" s="97"/>
    </row>
    <row r="129" spans="1:7" ht="12.75">
      <c r="A129" s="111"/>
      <c r="B129" s="111"/>
      <c r="C129" s="95"/>
      <c r="D129" s="95"/>
      <c r="E129" s="95"/>
      <c r="F129" s="97"/>
      <c r="G129" s="97"/>
    </row>
    <row r="130" spans="1:7" ht="12.75">
      <c r="A130" s="111"/>
      <c r="B130" s="111"/>
      <c r="C130" s="95"/>
      <c r="D130" s="95"/>
      <c r="E130" s="95"/>
      <c r="F130" s="97"/>
      <c r="G130" s="97"/>
    </row>
    <row r="131" spans="1:7" ht="12.75">
      <c r="A131" s="111"/>
      <c r="B131" s="111"/>
      <c r="C131" s="95"/>
      <c r="D131" s="95"/>
      <c r="E131" s="95"/>
      <c r="F131" s="97"/>
      <c r="G131" s="97"/>
    </row>
    <row r="132" spans="1:7" ht="12.75">
      <c r="A132" s="111"/>
      <c r="B132" s="111"/>
      <c r="C132" s="95"/>
      <c r="D132" s="95"/>
      <c r="E132" s="95"/>
      <c r="F132" s="97"/>
      <c r="G132" s="121"/>
    </row>
    <row r="133" spans="1:7" ht="12.75">
      <c r="A133" s="111"/>
      <c r="B133" s="111"/>
      <c r="C133" s="95"/>
      <c r="D133" s="122"/>
      <c r="E133" s="122"/>
      <c r="F133" s="122"/>
      <c r="G133" s="122"/>
    </row>
    <row r="134" spans="1:7" ht="12.75">
      <c r="A134" s="111"/>
      <c r="B134" s="111"/>
      <c r="C134" s="95"/>
      <c r="D134" s="95"/>
      <c r="E134" s="95"/>
      <c r="F134" s="97"/>
      <c r="G134" s="97"/>
    </row>
    <row r="135" spans="1:7" ht="12.75">
      <c r="A135" s="111"/>
      <c r="B135" s="111"/>
      <c r="C135" s="95"/>
      <c r="D135" s="95"/>
      <c r="E135" s="95"/>
      <c r="F135" s="97"/>
      <c r="G135" s="97"/>
    </row>
    <row r="136" spans="1:7" ht="12.75">
      <c r="A136" s="111"/>
      <c r="B136" s="111"/>
      <c r="C136" s="95"/>
      <c r="D136" s="95"/>
      <c r="E136" s="95"/>
      <c r="F136" s="97"/>
      <c r="G136" s="97"/>
    </row>
    <row r="137" spans="1:7" ht="12.75">
      <c r="A137" s="111"/>
      <c r="B137" s="111"/>
      <c r="C137" s="95"/>
      <c r="D137" s="95"/>
      <c r="E137" s="95"/>
      <c r="F137" s="97"/>
      <c r="G137" s="97"/>
    </row>
    <row r="138" spans="1:7" ht="12.75">
      <c r="A138" s="111"/>
      <c r="B138" s="111"/>
      <c r="C138" s="95"/>
      <c r="D138" s="95"/>
      <c r="E138" s="95"/>
      <c r="F138" s="97"/>
      <c r="G138" s="97"/>
    </row>
    <row r="139" spans="1:7" ht="12.75">
      <c r="A139" s="111"/>
      <c r="B139" s="111"/>
      <c r="C139" s="95"/>
      <c r="D139" s="95"/>
      <c r="E139" s="95"/>
      <c r="F139" s="97"/>
      <c r="G139" s="97"/>
    </row>
    <row r="140" spans="1:7" ht="12.75">
      <c r="A140" s="111"/>
      <c r="B140" s="111"/>
      <c r="C140" s="95"/>
      <c r="D140" s="95"/>
      <c r="E140" s="95"/>
      <c r="F140" s="97"/>
      <c r="G140" s="97"/>
    </row>
    <row r="141" spans="1:7" ht="12.75">
      <c r="A141" s="111"/>
      <c r="B141" s="111"/>
      <c r="C141" s="95"/>
      <c r="D141" s="95"/>
      <c r="E141" s="95"/>
      <c r="F141" s="97"/>
      <c r="G141" s="97"/>
    </row>
    <row r="142" spans="1:7" ht="12.75">
      <c r="A142" s="111"/>
      <c r="B142" s="111"/>
      <c r="C142" s="95"/>
      <c r="D142" s="95"/>
      <c r="E142" s="95"/>
      <c r="F142" s="97"/>
      <c r="G142" s="97"/>
    </row>
    <row r="143" spans="1:7" ht="12.75">
      <c r="A143" s="111"/>
      <c r="B143" s="111"/>
      <c r="C143" s="95"/>
      <c r="D143" s="95"/>
      <c r="E143" s="95"/>
      <c r="F143" s="97"/>
      <c r="G143" s="97"/>
    </row>
    <row r="144" spans="1:7" ht="12.75">
      <c r="A144" s="111"/>
      <c r="B144" s="111"/>
      <c r="C144" s="95"/>
      <c r="D144" s="95"/>
      <c r="E144" s="95"/>
      <c r="F144" s="97"/>
      <c r="G144" s="97"/>
    </row>
    <row r="145" spans="1:7" ht="12.75">
      <c r="A145" s="111"/>
      <c r="B145" s="111"/>
      <c r="C145" s="95"/>
      <c r="D145" s="95"/>
      <c r="E145" s="95"/>
      <c r="F145" s="97"/>
      <c r="G145" s="97"/>
    </row>
    <row r="146" spans="1:7" ht="12.75">
      <c r="A146" s="111"/>
      <c r="B146" s="111"/>
      <c r="C146" s="95"/>
      <c r="D146" s="95"/>
      <c r="E146" s="95"/>
      <c r="F146" s="97"/>
      <c r="G146" s="97"/>
    </row>
    <row r="147" spans="1:7" ht="12.75">
      <c r="A147" s="111"/>
      <c r="B147" s="111"/>
      <c r="C147" s="95"/>
      <c r="D147" s="95"/>
      <c r="E147" s="95"/>
      <c r="F147" s="97"/>
      <c r="G147" s="97"/>
    </row>
    <row r="148" spans="1:7" ht="12.75">
      <c r="A148" s="111"/>
      <c r="B148" s="111"/>
      <c r="C148" s="95"/>
      <c r="D148" s="95"/>
      <c r="E148" s="95"/>
      <c r="F148" s="97"/>
      <c r="G148" s="97"/>
    </row>
    <row r="149" spans="1:7" ht="12.75">
      <c r="A149" s="111"/>
      <c r="B149" s="111"/>
      <c r="C149" s="95"/>
      <c r="D149" s="95"/>
      <c r="E149" s="95"/>
      <c r="F149" s="97"/>
      <c r="G149" s="97"/>
    </row>
  </sheetData>
  <mergeCells count="13">
    <mergeCell ref="A70:G70"/>
    <mergeCell ref="A71:G71"/>
    <mergeCell ref="A68:C68"/>
    <mergeCell ref="D68:G68"/>
    <mergeCell ref="A69:C69"/>
    <mergeCell ref="D69:G69"/>
    <mergeCell ref="A67:G67"/>
    <mergeCell ref="A4:G4"/>
    <mergeCell ref="A1:G1"/>
    <mergeCell ref="A2:C2"/>
    <mergeCell ref="D2:G2"/>
    <mergeCell ref="A3:C3"/>
    <mergeCell ref="D3:G3"/>
  </mergeCells>
  <printOptions/>
  <pageMargins left="0.75" right="0.75" top="1" bottom="1" header="0.5" footer="0.5"/>
  <pageSetup fitToHeight="5" fitToWidth="1" horizontalDpi="409" verticalDpi="409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7">
      <selection activeCell="A34" sqref="A34:J48"/>
    </sheetView>
  </sheetViews>
  <sheetFormatPr defaultColWidth="9.140625" defaultRowHeight="12.75"/>
  <cols>
    <col min="1" max="1" width="5.28125" style="117" customWidth="1"/>
    <col min="2" max="2" width="15.7109375" style="117" customWidth="1"/>
    <col min="3" max="3" width="33.8515625" style="118" customWidth="1"/>
    <col min="4" max="4" width="30.140625" style="118" customWidth="1"/>
    <col min="5" max="5" width="29.421875" style="118" customWidth="1"/>
    <col min="6" max="7" width="4.8515625" style="118" customWidth="1"/>
    <col min="8" max="8" width="4.00390625" style="118" customWidth="1"/>
    <col min="9" max="9" width="12.7109375" style="123" customWidth="1"/>
    <col min="10" max="10" width="13.28125" style="123" customWidth="1"/>
  </cols>
  <sheetData>
    <row r="1" spans="1:11" ht="17.25" customHeight="1" thickTop="1">
      <c r="A1" s="326" t="s">
        <v>126</v>
      </c>
      <c r="B1" s="327"/>
      <c r="C1" s="327"/>
      <c r="D1" s="327"/>
      <c r="E1" s="327"/>
      <c r="F1" s="327"/>
      <c r="G1" s="327"/>
      <c r="H1" s="327"/>
      <c r="I1" s="327"/>
      <c r="J1" s="328"/>
      <c r="K1" s="57"/>
    </row>
    <row r="2" spans="1:11" ht="12.75">
      <c r="A2" s="319" t="s">
        <v>127</v>
      </c>
      <c r="B2" s="320"/>
      <c r="C2" s="320"/>
      <c r="D2" s="320" t="s">
        <v>128</v>
      </c>
      <c r="E2" s="320"/>
      <c r="F2" s="320"/>
      <c r="G2" s="320"/>
      <c r="H2" s="320"/>
      <c r="I2" s="320"/>
      <c r="J2" s="321"/>
      <c r="K2" s="57"/>
    </row>
    <row r="3" spans="1:11" ht="12.75">
      <c r="A3" s="322" t="s">
        <v>129</v>
      </c>
      <c r="B3" s="323"/>
      <c r="C3" s="323"/>
      <c r="D3" s="324"/>
      <c r="E3" s="324"/>
      <c r="F3" s="324"/>
      <c r="G3" s="324"/>
      <c r="H3" s="324"/>
      <c r="I3" s="324"/>
      <c r="J3" s="325"/>
      <c r="K3" s="57"/>
    </row>
    <row r="4" spans="1:11" ht="18" customHeight="1">
      <c r="A4" s="313" t="s">
        <v>130</v>
      </c>
      <c r="B4" s="314"/>
      <c r="C4" s="314"/>
      <c r="D4" s="314"/>
      <c r="E4" s="314"/>
      <c r="F4" s="314"/>
      <c r="G4" s="314"/>
      <c r="H4" s="314"/>
      <c r="I4" s="314"/>
      <c r="J4" s="315"/>
      <c r="K4" s="57"/>
    </row>
    <row r="5" spans="1:11" ht="15.75" customHeight="1">
      <c r="A5" s="58" t="s">
        <v>131</v>
      </c>
      <c r="B5" s="59" t="s">
        <v>132</v>
      </c>
      <c r="C5" s="59"/>
      <c r="D5" s="59" t="s">
        <v>133</v>
      </c>
      <c r="E5" s="59"/>
      <c r="F5" s="59"/>
      <c r="G5" s="59"/>
      <c r="H5" s="59"/>
      <c r="I5" s="60" t="s">
        <v>134</v>
      </c>
      <c r="J5" s="61" t="s">
        <v>135</v>
      </c>
      <c r="K5" s="57"/>
    </row>
    <row r="6" spans="1:11" ht="12.75" customHeight="1">
      <c r="A6" s="58"/>
      <c r="B6" s="59"/>
      <c r="C6" s="59"/>
      <c r="D6" s="59"/>
      <c r="E6" s="59"/>
      <c r="F6" s="59"/>
      <c r="G6" s="59"/>
      <c r="H6" s="59"/>
      <c r="I6" s="60"/>
      <c r="J6" s="61"/>
      <c r="K6" s="57"/>
    </row>
    <row r="7" spans="1:11" ht="12.75">
      <c r="A7" s="157">
        <v>1</v>
      </c>
      <c r="B7" s="158" t="s">
        <v>136</v>
      </c>
      <c r="C7" s="126" t="s">
        <v>137</v>
      </c>
      <c r="D7" s="159" t="s">
        <v>138</v>
      </c>
      <c r="E7" s="160" t="s">
        <v>139</v>
      </c>
      <c r="F7" s="160"/>
      <c r="G7" s="160"/>
      <c r="H7" s="160"/>
      <c r="I7" s="161">
        <v>12</v>
      </c>
      <c r="J7" s="162">
        <f aca="true" t="shared" si="0" ref="J7:J37">A7*I7</f>
        <v>12</v>
      </c>
      <c r="K7" s="57"/>
    </row>
    <row r="8" spans="1:11" ht="12.75">
      <c r="A8" s="151">
        <v>1</v>
      </c>
      <c r="B8" s="152" t="s">
        <v>136</v>
      </c>
      <c r="C8" s="138" t="s">
        <v>137</v>
      </c>
      <c r="D8" s="149" t="s">
        <v>138</v>
      </c>
      <c r="E8" s="155" t="s">
        <v>139</v>
      </c>
      <c r="F8" s="155"/>
      <c r="G8" s="155"/>
      <c r="H8" s="155"/>
      <c r="I8" s="150">
        <v>9</v>
      </c>
      <c r="J8" s="147">
        <f t="shared" si="0"/>
        <v>9</v>
      </c>
      <c r="K8" s="57"/>
    </row>
    <row r="9" spans="1:11" ht="12.75">
      <c r="A9" s="151"/>
      <c r="B9" s="152"/>
      <c r="C9" s="138" t="s">
        <v>320</v>
      </c>
      <c r="D9" s="149"/>
      <c r="E9" s="155"/>
      <c r="F9" s="155"/>
      <c r="G9" s="155"/>
      <c r="H9" s="155"/>
      <c r="I9" s="150">
        <v>1.8</v>
      </c>
      <c r="J9" s="147">
        <v>1.8</v>
      </c>
      <c r="K9" s="57"/>
    </row>
    <row r="10" spans="1:11" ht="12.75">
      <c r="A10" s="151">
        <v>2</v>
      </c>
      <c r="B10" s="152" t="s">
        <v>140</v>
      </c>
      <c r="C10" s="138"/>
      <c r="D10" s="149" t="s">
        <v>141</v>
      </c>
      <c r="E10" s="155"/>
      <c r="F10" s="155"/>
      <c r="G10" s="155"/>
      <c r="H10" s="155"/>
      <c r="I10" s="150">
        <v>0.13</v>
      </c>
      <c r="J10" s="147">
        <f t="shared" si="0"/>
        <v>0.26</v>
      </c>
      <c r="K10" s="57"/>
    </row>
    <row r="11" spans="1:11" ht="12.75">
      <c r="A11" s="151">
        <v>2</v>
      </c>
      <c r="B11" s="152" t="s">
        <v>142</v>
      </c>
      <c r="C11" s="138"/>
      <c r="D11" s="149" t="s">
        <v>143</v>
      </c>
      <c r="E11" s="155"/>
      <c r="F11" s="155"/>
      <c r="G11" s="155"/>
      <c r="H11" s="155"/>
      <c r="I11" s="150">
        <v>0.03</v>
      </c>
      <c r="J11" s="147">
        <f t="shared" si="0"/>
        <v>0.06</v>
      </c>
      <c r="K11" s="57"/>
    </row>
    <row r="12" spans="1:11" s="13" customFormat="1" ht="12.75">
      <c r="A12" s="157">
        <v>2</v>
      </c>
      <c r="B12" s="158" t="s">
        <v>144</v>
      </c>
      <c r="C12" s="126"/>
      <c r="D12" s="159" t="s">
        <v>145</v>
      </c>
      <c r="E12" s="160" t="s">
        <v>146</v>
      </c>
      <c r="F12" s="160"/>
      <c r="G12" s="160"/>
      <c r="H12" s="160"/>
      <c r="I12" s="161">
        <v>5</v>
      </c>
      <c r="J12" s="162">
        <f t="shared" si="0"/>
        <v>10</v>
      </c>
      <c r="K12" s="129"/>
    </row>
    <row r="13" spans="1:11" ht="12.75">
      <c r="A13" s="151">
        <v>1</v>
      </c>
      <c r="B13" s="141" t="s">
        <v>147</v>
      </c>
      <c r="C13" s="138"/>
      <c r="D13" s="138" t="s">
        <v>148</v>
      </c>
      <c r="E13" s="155"/>
      <c r="F13" s="155"/>
      <c r="G13" s="155"/>
      <c r="H13" s="155"/>
      <c r="I13" s="150">
        <v>2</v>
      </c>
      <c r="J13" s="147">
        <f t="shared" si="0"/>
        <v>2</v>
      </c>
      <c r="K13" s="57"/>
    </row>
    <row r="14" spans="1:11" ht="12.75">
      <c r="A14" s="151">
        <v>6</v>
      </c>
      <c r="B14" s="141" t="s">
        <v>147</v>
      </c>
      <c r="C14" s="138"/>
      <c r="D14" s="138" t="s">
        <v>149</v>
      </c>
      <c r="E14" s="155"/>
      <c r="F14" s="155"/>
      <c r="G14" s="155"/>
      <c r="H14" s="155"/>
      <c r="I14" s="150">
        <v>0.02</v>
      </c>
      <c r="J14" s="147">
        <f t="shared" si="0"/>
        <v>0.12</v>
      </c>
      <c r="K14" s="57"/>
    </row>
    <row r="15" spans="1:11" ht="12.75">
      <c r="A15" s="151">
        <v>6</v>
      </c>
      <c r="B15" s="152" t="s">
        <v>150</v>
      </c>
      <c r="C15" s="138"/>
      <c r="D15" s="149" t="s">
        <v>151</v>
      </c>
      <c r="E15" s="155"/>
      <c r="F15" s="155"/>
      <c r="G15" s="155"/>
      <c r="H15" s="155"/>
      <c r="I15" s="150">
        <v>0.04</v>
      </c>
      <c r="J15" s="147">
        <f t="shared" si="0"/>
        <v>0.24</v>
      </c>
      <c r="K15" s="57"/>
    </row>
    <row r="16" spans="1:10" s="57" customFormat="1" ht="12.75">
      <c r="A16" s="135">
        <v>4</v>
      </c>
      <c r="B16" s="141" t="s">
        <v>152</v>
      </c>
      <c r="C16" s="156" t="s">
        <v>153</v>
      </c>
      <c r="D16" s="138" t="s">
        <v>154</v>
      </c>
      <c r="E16" s="138" t="s">
        <v>155</v>
      </c>
      <c r="F16" s="138"/>
      <c r="G16" s="138"/>
      <c r="H16" s="138"/>
      <c r="I16" s="142">
        <v>0.5</v>
      </c>
      <c r="J16" s="140">
        <f t="shared" si="0"/>
        <v>2</v>
      </c>
    </row>
    <row r="17" spans="1:10" s="57" customFormat="1" ht="12.75">
      <c r="A17" s="135">
        <v>4</v>
      </c>
      <c r="B17" s="141" t="s">
        <v>147</v>
      </c>
      <c r="C17" s="138"/>
      <c r="D17" s="138" t="s">
        <v>156</v>
      </c>
      <c r="E17" s="138"/>
      <c r="F17" s="138"/>
      <c r="G17" s="138"/>
      <c r="H17" s="138"/>
      <c r="I17" s="142">
        <v>0.02</v>
      </c>
      <c r="J17" s="140">
        <f t="shared" si="0"/>
        <v>0.08</v>
      </c>
    </row>
    <row r="18" spans="1:11" s="57" customFormat="1" ht="12.75">
      <c r="A18" s="135">
        <v>2</v>
      </c>
      <c r="B18" s="141" t="s">
        <v>152</v>
      </c>
      <c r="C18" s="138"/>
      <c r="D18" s="138" t="s">
        <v>154</v>
      </c>
      <c r="E18" s="138" t="s">
        <v>155</v>
      </c>
      <c r="F18" s="138"/>
      <c r="G18" s="138"/>
      <c r="H18" s="138"/>
      <c r="I18" s="142">
        <v>0.5</v>
      </c>
      <c r="J18" s="140">
        <f t="shared" si="0"/>
        <v>1</v>
      </c>
      <c r="K18" s="73"/>
    </row>
    <row r="19" spans="1:10" s="57" customFormat="1" ht="12.75">
      <c r="A19" s="135">
        <v>2</v>
      </c>
      <c r="B19" s="141" t="s">
        <v>157</v>
      </c>
      <c r="C19" s="156" t="s">
        <v>158</v>
      </c>
      <c r="D19" s="138" t="s">
        <v>154</v>
      </c>
      <c r="E19" s="138" t="s">
        <v>159</v>
      </c>
      <c r="F19" s="138"/>
      <c r="G19" s="138"/>
      <c r="H19" s="138"/>
      <c r="I19" s="142">
        <v>0.02</v>
      </c>
      <c r="J19" s="140">
        <f t="shared" si="0"/>
        <v>0.04</v>
      </c>
    </row>
    <row r="20" spans="1:10" s="57" customFormat="1" ht="12.75">
      <c r="A20" s="135">
        <v>1</v>
      </c>
      <c r="B20" s="141" t="s">
        <v>160</v>
      </c>
      <c r="C20" s="156" t="s">
        <v>161</v>
      </c>
      <c r="D20" s="138" t="s">
        <v>162</v>
      </c>
      <c r="E20" s="138" t="s">
        <v>163</v>
      </c>
      <c r="F20" s="138"/>
      <c r="G20" s="138"/>
      <c r="H20" s="138"/>
      <c r="I20" s="142">
        <v>0.03</v>
      </c>
      <c r="J20" s="140">
        <f t="shared" si="0"/>
        <v>0.03</v>
      </c>
    </row>
    <row r="21" spans="1:11" s="57" customFormat="1" ht="12.75">
      <c r="A21" s="135">
        <v>1</v>
      </c>
      <c r="B21" s="141" t="s">
        <v>164</v>
      </c>
      <c r="C21" s="156"/>
      <c r="D21" s="138" t="s">
        <v>165</v>
      </c>
      <c r="E21" s="138" t="s">
        <v>166</v>
      </c>
      <c r="F21" s="138"/>
      <c r="G21" s="138"/>
      <c r="H21" s="138"/>
      <c r="I21" s="142">
        <v>3</v>
      </c>
      <c r="J21" s="140">
        <f t="shared" si="0"/>
        <v>3</v>
      </c>
      <c r="K21" s="73"/>
    </row>
    <row r="22" spans="1:10" s="129" customFormat="1" ht="12.75">
      <c r="A22" s="163">
        <v>6</v>
      </c>
      <c r="B22" s="164" t="s">
        <v>167</v>
      </c>
      <c r="C22" s="165" t="s">
        <v>168</v>
      </c>
      <c r="D22" s="166" t="s">
        <v>169</v>
      </c>
      <c r="E22" s="166" t="s">
        <v>170</v>
      </c>
      <c r="F22" s="166"/>
      <c r="G22" s="166"/>
      <c r="H22" s="166"/>
      <c r="I22" s="167">
        <v>0.12</v>
      </c>
      <c r="J22" s="168">
        <f t="shared" si="0"/>
        <v>0.72</v>
      </c>
    </row>
    <row r="23" spans="1:11" s="129" customFormat="1" ht="12.75">
      <c r="A23" s="163">
        <v>183</v>
      </c>
      <c r="B23" s="164" t="s">
        <v>167</v>
      </c>
      <c r="C23" s="165"/>
      <c r="D23" s="166" t="s">
        <v>169</v>
      </c>
      <c r="E23" s="166" t="s">
        <v>171</v>
      </c>
      <c r="F23" s="166"/>
      <c r="G23" s="166"/>
      <c r="H23" s="166"/>
      <c r="I23" s="167">
        <v>0.23</v>
      </c>
      <c r="J23" s="168">
        <f t="shared" si="0"/>
        <v>42.09</v>
      </c>
      <c r="K23" s="169"/>
    </row>
    <row r="24" spans="1:10" s="129" customFormat="1" ht="14.25">
      <c r="A24" s="163">
        <v>61</v>
      </c>
      <c r="B24" s="164" t="s">
        <v>172</v>
      </c>
      <c r="C24" s="165" t="s">
        <v>173</v>
      </c>
      <c r="D24" s="166" t="s">
        <v>174</v>
      </c>
      <c r="E24" s="170" t="s">
        <v>175</v>
      </c>
      <c r="F24" s="170"/>
      <c r="G24" s="170"/>
      <c r="H24" s="170"/>
      <c r="I24" s="171">
        <v>0.115</v>
      </c>
      <c r="J24" s="168">
        <f t="shared" si="0"/>
        <v>7.015000000000001</v>
      </c>
    </row>
    <row r="25" spans="1:10" s="129" customFormat="1" ht="12.75">
      <c r="A25" s="163">
        <v>2</v>
      </c>
      <c r="B25" s="164" t="s">
        <v>147</v>
      </c>
      <c r="C25" s="165" t="s">
        <v>176</v>
      </c>
      <c r="D25" s="166" t="s">
        <v>177</v>
      </c>
      <c r="E25" s="166"/>
      <c r="F25" s="166"/>
      <c r="G25" s="166"/>
      <c r="H25" s="166"/>
      <c r="I25" s="167">
        <v>45</v>
      </c>
      <c r="J25" s="168">
        <f t="shared" si="0"/>
        <v>90</v>
      </c>
    </row>
    <row r="26" spans="1:11" s="129" customFormat="1" ht="12.75">
      <c r="A26" s="124">
        <v>1</v>
      </c>
      <c r="B26" s="125" t="s">
        <v>147</v>
      </c>
      <c r="C26" s="126" t="s">
        <v>178</v>
      </c>
      <c r="D26" s="126" t="s">
        <v>179</v>
      </c>
      <c r="E26" s="126"/>
      <c r="F26" s="126"/>
      <c r="G26" s="126"/>
      <c r="H26" s="126"/>
      <c r="I26" s="127">
        <v>2</v>
      </c>
      <c r="J26" s="128">
        <f t="shared" si="0"/>
        <v>2</v>
      </c>
      <c r="K26" s="169"/>
    </row>
    <row r="27" spans="1:11" s="129" customFormat="1" ht="12.75">
      <c r="A27" s="124">
        <v>2</v>
      </c>
      <c r="B27" s="125" t="s">
        <v>147</v>
      </c>
      <c r="C27" s="172"/>
      <c r="D27" s="126" t="s">
        <v>180</v>
      </c>
      <c r="E27" s="172"/>
      <c r="F27" s="172"/>
      <c r="G27" s="172"/>
      <c r="H27" s="172"/>
      <c r="I27" s="173">
        <v>20</v>
      </c>
      <c r="J27" s="128">
        <f t="shared" si="0"/>
        <v>40</v>
      </c>
      <c r="K27" s="169"/>
    </row>
    <row r="28" spans="1:11" ht="12.75">
      <c r="A28" s="135">
        <v>3</v>
      </c>
      <c r="B28" s="136" t="s">
        <v>157</v>
      </c>
      <c r="C28" s="154" t="s">
        <v>181</v>
      </c>
      <c r="D28" s="138" t="s">
        <v>182</v>
      </c>
      <c r="E28" s="137" t="s">
        <v>183</v>
      </c>
      <c r="F28" s="137"/>
      <c r="G28" s="137"/>
      <c r="H28" s="137"/>
      <c r="I28" s="139">
        <v>0.05</v>
      </c>
      <c r="J28" s="140">
        <f t="shared" si="0"/>
        <v>0.15000000000000002</v>
      </c>
      <c r="K28" s="84"/>
    </row>
    <row r="29" spans="1:11" ht="12.75">
      <c r="A29" s="135">
        <v>2</v>
      </c>
      <c r="B29" s="136" t="s">
        <v>184</v>
      </c>
      <c r="C29" s="154" t="s">
        <v>185</v>
      </c>
      <c r="D29" s="138" t="s">
        <v>182</v>
      </c>
      <c r="E29" s="137" t="s">
        <v>186</v>
      </c>
      <c r="F29" s="137"/>
      <c r="G29" s="137"/>
      <c r="H29" s="137"/>
      <c r="I29" s="139">
        <v>0.1</v>
      </c>
      <c r="J29" s="140">
        <f t="shared" si="0"/>
        <v>0.2</v>
      </c>
      <c r="K29" s="84"/>
    </row>
    <row r="30" spans="1:11" ht="12.75">
      <c r="A30" s="135">
        <v>2</v>
      </c>
      <c r="B30" s="136" t="s">
        <v>187</v>
      </c>
      <c r="C30" s="154" t="s">
        <v>188</v>
      </c>
      <c r="D30" s="138" t="s">
        <v>182</v>
      </c>
      <c r="E30" s="137" t="s">
        <v>189</v>
      </c>
      <c r="F30" s="137"/>
      <c r="G30" s="137"/>
      <c r="H30" s="137"/>
      <c r="I30" s="139">
        <v>0.2</v>
      </c>
      <c r="J30" s="140">
        <f t="shared" si="0"/>
        <v>0.4</v>
      </c>
      <c r="K30" s="84"/>
    </row>
    <row r="31" spans="1:11" ht="13.5" thickBot="1">
      <c r="A31" s="135">
        <v>1</v>
      </c>
      <c r="B31" s="136" t="s">
        <v>190</v>
      </c>
      <c r="C31" s="154" t="s">
        <v>191</v>
      </c>
      <c r="D31" s="138" t="s">
        <v>192</v>
      </c>
      <c r="E31" s="137" t="s">
        <v>193</v>
      </c>
      <c r="F31" s="137"/>
      <c r="G31" s="137"/>
      <c r="H31" s="137"/>
      <c r="I31" s="139">
        <v>3</v>
      </c>
      <c r="J31" s="140">
        <f t="shared" si="0"/>
        <v>3</v>
      </c>
      <c r="K31" s="84"/>
    </row>
    <row r="32" spans="1:11" ht="16.5" thickBot="1">
      <c r="A32" s="87" t="s">
        <v>260</v>
      </c>
      <c r="B32" s="88"/>
      <c r="C32" s="89"/>
      <c r="D32" s="90"/>
      <c r="E32" s="90"/>
      <c r="F32" s="90"/>
      <c r="G32" s="90"/>
      <c r="H32" s="90"/>
      <c r="I32" s="91"/>
      <c r="J32" s="92">
        <f>SUM(J8:J11,J13:J21,J28:J31)</f>
        <v>23.38</v>
      </c>
      <c r="K32" s="57"/>
    </row>
    <row r="33" spans="1:11" ht="13.5" thickTop="1">
      <c r="A33" s="70"/>
      <c r="B33" s="81"/>
      <c r="C33" s="82"/>
      <c r="D33" s="64"/>
      <c r="E33" s="82"/>
      <c r="F33" s="82"/>
      <c r="G33" s="82"/>
      <c r="H33" s="82"/>
      <c r="I33" s="85"/>
      <c r="J33" s="72"/>
      <c r="K33" s="84"/>
    </row>
    <row r="34" spans="1:10" s="57" customFormat="1" ht="12.75">
      <c r="A34" s="135">
        <v>2</v>
      </c>
      <c r="B34" s="136" t="s">
        <v>194</v>
      </c>
      <c r="C34" s="137" t="s">
        <v>195</v>
      </c>
      <c r="D34" s="138" t="s">
        <v>196</v>
      </c>
      <c r="E34" s="137"/>
      <c r="F34" s="137"/>
      <c r="G34" s="137"/>
      <c r="H34" s="137"/>
      <c r="I34" s="139">
        <v>0.06</v>
      </c>
      <c r="J34" s="140">
        <f t="shared" si="0"/>
        <v>0.12</v>
      </c>
    </row>
    <row r="35" spans="1:10" s="57" customFormat="1" ht="12.75">
      <c r="A35" s="135">
        <v>3</v>
      </c>
      <c r="B35" s="136" t="s">
        <v>197</v>
      </c>
      <c r="C35" s="137"/>
      <c r="D35" s="138" t="s">
        <v>198</v>
      </c>
      <c r="E35" s="137"/>
      <c r="F35" s="137"/>
      <c r="G35" s="137"/>
      <c r="H35" s="137"/>
      <c r="I35" s="139">
        <v>0.02</v>
      </c>
      <c r="J35" s="140">
        <f t="shared" si="0"/>
        <v>0.06</v>
      </c>
    </row>
    <row r="36" spans="1:10" s="57" customFormat="1" ht="12.75">
      <c r="A36" s="135">
        <v>6</v>
      </c>
      <c r="B36" s="136" t="s">
        <v>150</v>
      </c>
      <c r="C36" s="137"/>
      <c r="D36" s="138" t="s">
        <v>199</v>
      </c>
      <c r="E36" s="137"/>
      <c r="F36" s="137"/>
      <c r="G36" s="137"/>
      <c r="H36" s="137"/>
      <c r="I36" s="139">
        <v>0.04</v>
      </c>
      <c r="J36" s="140">
        <f t="shared" si="0"/>
        <v>0.24</v>
      </c>
    </row>
    <row r="37" spans="1:10" s="129" customFormat="1" ht="12.75">
      <c r="A37" s="135">
        <v>1</v>
      </c>
      <c r="B37" s="141" t="s">
        <v>200</v>
      </c>
      <c r="C37" s="138"/>
      <c r="D37" s="138" t="s">
        <v>201</v>
      </c>
      <c r="E37" s="138" t="s">
        <v>202</v>
      </c>
      <c r="F37" s="138"/>
      <c r="G37" s="138"/>
      <c r="H37" s="138"/>
      <c r="I37" s="142">
        <v>0.1</v>
      </c>
      <c r="J37" s="140">
        <f t="shared" si="0"/>
        <v>0.1</v>
      </c>
    </row>
    <row r="38" spans="1:10" s="57" customFormat="1" ht="12.75">
      <c r="A38" s="135">
        <v>3</v>
      </c>
      <c r="B38" s="136" t="s">
        <v>203</v>
      </c>
      <c r="C38" s="137"/>
      <c r="D38" s="138" t="s">
        <v>204</v>
      </c>
      <c r="E38" s="137" t="s">
        <v>205</v>
      </c>
      <c r="F38" s="137"/>
      <c r="G38" s="137"/>
      <c r="H38" s="137"/>
      <c r="I38" s="139">
        <v>0.34</v>
      </c>
      <c r="J38" s="140">
        <f>A38*I38</f>
        <v>1.02</v>
      </c>
    </row>
    <row r="39" spans="1:10" s="57" customFormat="1" ht="12.75">
      <c r="A39" s="135">
        <v>3</v>
      </c>
      <c r="B39" s="136" t="s">
        <v>206</v>
      </c>
      <c r="C39" s="137"/>
      <c r="D39" s="138" t="s">
        <v>207</v>
      </c>
      <c r="E39" s="137" t="s">
        <v>208</v>
      </c>
      <c r="F39" s="137"/>
      <c r="G39" s="137"/>
      <c r="H39" s="137"/>
      <c r="I39" s="139">
        <v>0.25</v>
      </c>
      <c r="J39" s="140">
        <f>A39*I39</f>
        <v>0.75</v>
      </c>
    </row>
    <row r="40" spans="1:11" s="86" customFormat="1" ht="12.75">
      <c r="A40" s="143">
        <v>2</v>
      </c>
      <c r="B40" s="144" t="s">
        <v>209</v>
      </c>
      <c r="C40" s="145"/>
      <c r="D40" s="145" t="s">
        <v>210</v>
      </c>
      <c r="E40" s="137"/>
      <c r="F40" s="137"/>
      <c r="G40" s="137"/>
      <c r="H40" s="137"/>
      <c r="I40" s="146">
        <v>8.3</v>
      </c>
      <c r="J40" s="147">
        <f aca="true" t="shared" si="1" ref="J40:J48">A40*I40</f>
        <v>16.6</v>
      </c>
      <c r="K40" s="57"/>
    </row>
    <row r="41" spans="1:11" s="86" customFormat="1" ht="12.75">
      <c r="A41" s="143">
        <v>1</v>
      </c>
      <c r="B41" s="144" t="s">
        <v>211</v>
      </c>
      <c r="C41" s="145"/>
      <c r="D41" s="145" t="s">
        <v>212</v>
      </c>
      <c r="E41" s="137"/>
      <c r="F41" s="137"/>
      <c r="G41" s="137"/>
      <c r="H41" s="137"/>
      <c r="I41" s="146">
        <v>4.7</v>
      </c>
      <c r="J41" s="147">
        <f t="shared" si="1"/>
        <v>4.7</v>
      </c>
      <c r="K41" s="57"/>
    </row>
    <row r="42" spans="1:11" s="86" customFormat="1" ht="12.75">
      <c r="A42" s="143">
        <v>3</v>
      </c>
      <c r="B42" s="144" t="s">
        <v>213</v>
      </c>
      <c r="C42" s="145"/>
      <c r="D42" s="145" t="s">
        <v>214</v>
      </c>
      <c r="E42" s="137"/>
      <c r="F42" s="137"/>
      <c r="G42" s="137"/>
      <c r="H42" s="137"/>
      <c r="I42" s="146">
        <v>0.2</v>
      </c>
      <c r="J42" s="147">
        <f t="shared" si="1"/>
        <v>0.6000000000000001</v>
      </c>
      <c r="K42" s="57"/>
    </row>
    <row r="43" spans="1:11" s="86" customFormat="1" ht="13.5">
      <c r="A43" s="148">
        <v>1</v>
      </c>
      <c r="B43" s="144" t="s">
        <v>215</v>
      </c>
      <c r="C43" s="149"/>
      <c r="D43" s="149" t="s">
        <v>216</v>
      </c>
      <c r="E43" s="137" t="s">
        <v>217</v>
      </c>
      <c r="F43" s="137"/>
      <c r="G43" s="137"/>
      <c r="H43" s="137"/>
      <c r="I43" s="150">
        <v>0.03</v>
      </c>
      <c r="J43" s="147">
        <f t="shared" si="1"/>
        <v>0.03</v>
      </c>
      <c r="K43" s="57"/>
    </row>
    <row r="44" spans="1:11" s="86" customFormat="1" ht="12.75">
      <c r="A44" s="151">
        <v>1</v>
      </c>
      <c r="B44" s="152" t="s">
        <v>147</v>
      </c>
      <c r="C44" s="149"/>
      <c r="D44" s="149" t="s">
        <v>218</v>
      </c>
      <c r="E44" s="137" t="s">
        <v>219</v>
      </c>
      <c r="F44" s="137"/>
      <c r="G44" s="137"/>
      <c r="H44" s="137"/>
      <c r="I44" s="150">
        <v>0.5</v>
      </c>
      <c r="J44" s="147">
        <f t="shared" si="1"/>
        <v>0.5</v>
      </c>
      <c r="K44" s="57"/>
    </row>
    <row r="45" spans="1:11" s="86" customFormat="1" ht="12.75">
      <c r="A45" s="143">
        <v>1</v>
      </c>
      <c r="B45" s="144" t="s">
        <v>147</v>
      </c>
      <c r="C45" s="145"/>
      <c r="D45" s="145" t="s">
        <v>220</v>
      </c>
      <c r="E45" s="137" t="s">
        <v>221</v>
      </c>
      <c r="F45" s="137"/>
      <c r="G45" s="137"/>
      <c r="H45" s="137"/>
      <c r="I45" s="146">
        <v>3.5</v>
      </c>
      <c r="J45" s="153">
        <f t="shared" si="1"/>
        <v>3.5</v>
      </c>
      <c r="K45" s="73"/>
    </row>
    <row r="46" spans="1:10" s="57" customFormat="1" ht="12.75">
      <c r="A46" s="135">
        <v>1</v>
      </c>
      <c r="B46" s="136" t="s">
        <v>222</v>
      </c>
      <c r="C46" s="154" t="s">
        <v>223</v>
      </c>
      <c r="D46" s="138" t="s">
        <v>224</v>
      </c>
      <c r="E46" s="137" t="s">
        <v>225</v>
      </c>
      <c r="F46" s="137"/>
      <c r="G46" s="137"/>
      <c r="H46" s="137"/>
      <c r="I46" s="139">
        <v>0.7</v>
      </c>
      <c r="J46" s="140">
        <f t="shared" si="1"/>
        <v>0.7</v>
      </c>
    </row>
    <row r="47" spans="1:10" s="57" customFormat="1" ht="12.75">
      <c r="A47" s="135">
        <v>1</v>
      </c>
      <c r="B47" s="136" t="s">
        <v>136</v>
      </c>
      <c r="C47" s="154" t="s">
        <v>226</v>
      </c>
      <c r="D47" s="138" t="s">
        <v>227</v>
      </c>
      <c r="E47" s="137" t="s">
        <v>228</v>
      </c>
      <c r="F47" s="137"/>
      <c r="G47" s="137"/>
      <c r="H47" s="137"/>
      <c r="I47" s="139">
        <v>2.3</v>
      </c>
      <c r="J47" s="140">
        <f t="shared" si="1"/>
        <v>2.3</v>
      </c>
    </row>
    <row r="48" spans="1:10" s="57" customFormat="1" ht="13.5" thickBot="1">
      <c r="A48" s="135">
        <v>1</v>
      </c>
      <c r="B48" s="136" t="s">
        <v>229</v>
      </c>
      <c r="C48" s="154" t="s">
        <v>230</v>
      </c>
      <c r="D48" s="138" t="s">
        <v>231</v>
      </c>
      <c r="E48" s="137" t="s">
        <v>232</v>
      </c>
      <c r="F48" s="137"/>
      <c r="G48" s="137"/>
      <c r="H48" s="137"/>
      <c r="I48" s="139">
        <v>0.8</v>
      </c>
      <c r="J48" s="140">
        <f t="shared" si="1"/>
        <v>0.8</v>
      </c>
    </row>
    <row r="49" spans="1:11" ht="16.5" thickBot="1">
      <c r="A49" s="87" t="s">
        <v>259</v>
      </c>
      <c r="B49" s="88"/>
      <c r="C49" s="89"/>
      <c r="D49" s="90"/>
      <c r="E49" s="90"/>
      <c r="F49" s="90"/>
      <c r="G49" s="90"/>
      <c r="H49" s="90"/>
      <c r="I49" s="91"/>
      <c r="J49" s="92">
        <f>SUM(J34:J48)</f>
        <v>32.02</v>
      </c>
      <c r="K49" s="57"/>
    </row>
    <row r="50" spans="1:11" ht="16.5" thickTop="1">
      <c r="A50" s="93"/>
      <c r="B50" s="94"/>
      <c r="C50" s="95"/>
      <c r="D50" s="96"/>
      <c r="E50" s="96"/>
      <c r="F50" s="96"/>
      <c r="G50" s="96"/>
      <c r="H50" s="96"/>
      <c r="I50" s="97"/>
      <c r="J50" s="98"/>
      <c r="K50" s="57"/>
    </row>
    <row r="51" spans="1:11" ht="15.75">
      <c r="A51" s="93"/>
      <c r="B51" s="94"/>
      <c r="C51" s="95"/>
      <c r="D51" s="96"/>
      <c r="E51" s="96"/>
      <c r="F51" s="96"/>
      <c r="G51" s="96"/>
      <c r="H51" s="96"/>
      <c r="I51" s="97"/>
      <c r="J51" s="98"/>
      <c r="K51" s="57"/>
    </row>
    <row r="52" spans="1:11" ht="15.75">
      <c r="A52" s="93"/>
      <c r="B52" s="94"/>
      <c r="C52" s="95"/>
      <c r="D52" s="96"/>
      <c r="E52" s="96"/>
      <c r="F52" s="96"/>
      <c r="G52" s="96"/>
      <c r="H52" s="96"/>
      <c r="I52" s="97"/>
      <c r="J52" s="98"/>
      <c r="K52" s="57"/>
    </row>
    <row r="53" spans="1:11" ht="15.75">
      <c r="A53" s="93"/>
      <c r="B53" s="94"/>
      <c r="C53" s="95"/>
      <c r="D53" s="96"/>
      <c r="E53" s="96"/>
      <c r="F53" s="96"/>
      <c r="G53" s="96"/>
      <c r="H53" s="96"/>
      <c r="I53" s="97"/>
      <c r="J53" s="98"/>
      <c r="K53" s="57"/>
    </row>
    <row r="54" spans="1:11" ht="15.75">
      <c r="A54" s="93"/>
      <c r="B54" s="94"/>
      <c r="C54" s="95"/>
      <c r="D54" s="96"/>
      <c r="E54" s="96"/>
      <c r="F54" s="96"/>
      <c r="G54" s="96"/>
      <c r="H54" s="96"/>
      <c r="I54" s="97"/>
      <c r="J54" s="98"/>
      <c r="K54" s="57"/>
    </row>
    <row r="55" spans="1:11" ht="15.75">
      <c r="A55" s="93"/>
      <c r="B55" s="94"/>
      <c r="C55" s="95"/>
      <c r="D55" s="96"/>
      <c r="E55" s="96"/>
      <c r="F55" s="96"/>
      <c r="G55" s="96"/>
      <c r="H55" s="96"/>
      <c r="I55" s="97"/>
      <c r="J55" s="98"/>
      <c r="K55" s="57"/>
    </row>
    <row r="56" spans="1:11" ht="15.75">
      <c r="A56" s="93"/>
      <c r="B56" s="94"/>
      <c r="C56" s="95"/>
      <c r="D56" s="96"/>
      <c r="E56" s="96"/>
      <c r="F56" s="96"/>
      <c r="G56" s="96"/>
      <c r="H56" s="96"/>
      <c r="I56" s="97"/>
      <c r="J56" s="98"/>
      <c r="K56" s="57"/>
    </row>
    <row r="57" spans="1:11" ht="15.75">
      <c r="A57" s="93"/>
      <c r="B57" s="94"/>
      <c r="C57" s="95"/>
      <c r="D57" s="96"/>
      <c r="E57" s="96"/>
      <c r="F57" s="96"/>
      <c r="G57" s="96"/>
      <c r="H57" s="96"/>
      <c r="I57" s="97"/>
      <c r="J57" s="98"/>
      <c r="K57" s="57"/>
    </row>
    <row r="58" spans="1:11" ht="15.75">
      <c r="A58" s="93"/>
      <c r="B58" s="94"/>
      <c r="C58" s="95"/>
      <c r="D58" s="96"/>
      <c r="E58" s="96"/>
      <c r="F58" s="96"/>
      <c r="G58" s="96"/>
      <c r="H58" s="96"/>
      <c r="I58" s="97"/>
      <c r="J58" s="98"/>
      <c r="K58" s="57"/>
    </row>
    <row r="59" spans="1:11" ht="15.75">
      <c r="A59" s="93"/>
      <c r="B59" s="94"/>
      <c r="C59" s="95"/>
      <c r="D59" s="96"/>
      <c r="E59" s="96"/>
      <c r="F59" s="96"/>
      <c r="G59" s="96"/>
      <c r="H59" s="96"/>
      <c r="I59" s="97"/>
      <c r="J59" s="98"/>
      <c r="K59" s="57"/>
    </row>
    <row r="60" spans="1:11" ht="15.75">
      <c r="A60" s="93"/>
      <c r="B60" s="94"/>
      <c r="C60" s="95"/>
      <c r="D60" s="96"/>
      <c r="E60" s="96"/>
      <c r="F60" s="96"/>
      <c r="G60" s="96"/>
      <c r="H60" s="96"/>
      <c r="I60" s="97"/>
      <c r="J60" s="98"/>
      <c r="K60" s="57"/>
    </row>
    <row r="61" spans="1:11" ht="15.75">
      <c r="A61" s="93"/>
      <c r="B61" s="94"/>
      <c r="C61" s="95"/>
      <c r="D61" s="96"/>
      <c r="E61" s="96"/>
      <c r="F61" s="96"/>
      <c r="G61" s="96"/>
      <c r="H61" s="96"/>
      <c r="I61" s="97"/>
      <c r="J61" s="98"/>
      <c r="K61" s="57"/>
    </row>
    <row r="62" spans="1:11" ht="15.75">
      <c r="A62" s="93"/>
      <c r="B62" s="94"/>
      <c r="C62" s="95"/>
      <c r="D62" s="96"/>
      <c r="E62" s="96"/>
      <c r="F62" s="96"/>
      <c r="G62" s="96"/>
      <c r="H62" s="96"/>
      <c r="I62" s="97"/>
      <c r="J62" s="98"/>
      <c r="K62" s="57"/>
    </row>
    <row r="63" spans="1:11" ht="15.75">
      <c r="A63" s="93"/>
      <c r="B63" s="94"/>
      <c r="C63" s="95"/>
      <c r="D63" s="96"/>
      <c r="E63" s="96"/>
      <c r="F63" s="96"/>
      <c r="G63" s="96"/>
      <c r="H63" s="96"/>
      <c r="I63" s="97"/>
      <c r="J63" s="98"/>
      <c r="K63" s="57"/>
    </row>
    <row r="64" spans="1:10" ht="12.75">
      <c r="A64" s="119"/>
      <c r="B64" s="111"/>
      <c r="C64" s="95"/>
      <c r="D64" s="95"/>
      <c r="E64" s="95"/>
      <c r="F64" s="95"/>
      <c r="G64" s="95"/>
      <c r="H64" s="95"/>
      <c r="I64" s="97"/>
      <c r="J64" s="97"/>
    </row>
    <row r="65" spans="1:10" ht="12.75">
      <c r="A65" s="119"/>
      <c r="B65" s="111"/>
      <c r="C65" s="95"/>
      <c r="D65" s="95"/>
      <c r="E65" s="95"/>
      <c r="F65" s="95"/>
      <c r="G65" s="95"/>
      <c r="H65" s="95"/>
      <c r="I65" s="97"/>
      <c r="J65" s="97"/>
    </row>
    <row r="66" spans="1:10" ht="12.75">
      <c r="A66" s="111"/>
      <c r="B66" s="111"/>
      <c r="C66" s="95"/>
      <c r="D66" s="95"/>
      <c r="E66" s="95"/>
      <c r="F66" s="95"/>
      <c r="G66" s="95"/>
      <c r="H66" s="95"/>
      <c r="I66" s="97"/>
      <c r="J66" s="97"/>
    </row>
    <row r="67" spans="1:10" ht="17.25" customHeight="1">
      <c r="A67" s="111"/>
      <c r="B67" s="111"/>
      <c r="C67" s="95"/>
      <c r="D67" s="95"/>
      <c r="E67" s="95"/>
      <c r="F67" s="95"/>
      <c r="G67" s="95"/>
      <c r="H67" s="95"/>
      <c r="I67" s="97"/>
      <c r="J67" s="97"/>
    </row>
    <row r="68" spans="1:10" ht="12.75">
      <c r="A68" s="111"/>
      <c r="B68" s="111"/>
      <c r="C68" s="95"/>
      <c r="D68" s="95"/>
      <c r="E68" s="95"/>
      <c r="F68" s="95"/>
      <c r="G68" s="95"/>
      <c r="H68" s="95"/>
      <c r="I68" s="97"/>
      <c r="J68" s="97"/>
    </row>
    <row r="69" spans="1:10" ht="12.75">
      <c r="A69" s="111"/>
      <c r="B69" s="111"/>
      <c r="C69" s="95"/>
      <c r="D69" s="95"/>
      <c r="E69" s="95"/>
      <c r="F69" s="95"/>
      <c r="G69" s="95"/>
      <c r="H69" s="95"/>
      <c r="I69" s="97"/>
      <c r="J69" s="97"/>
    </row>
    <row r="70" spans="1:10" ht="18" customHeight="1">
      <c r="A70" s="111"/>
      <c r="B70" s="111"/>
      <c r="C70" s="95"/>
      <c r="D70" s="95"/>
      <c r="E70" s="95"/>
      <c r="F70" s="95"/>
      <c r="G70" s="95"/>
      <c r="H70" s="95"/>
      <c r="I70" s="97"/>
      <c r="J70" s="97"/>
    </row>
    <row r="71" spans="1:10" ht="18" customHeight="1">
      <c r="A71" s="111"/>
      <c r="B71" s="111"/>
      <c r="C71" s="120"/>
      <c r="D71" s="95"/>
      <c r="E71" s="95"/>
      <c r="F71" s="95"/>
      <c r="G71" s="95"/>
      <c r="H71" s="95"/>
      <c r="I71" s="97"/>
      <c r="J71" s="97"/>
    </row>
    <row r="72" spans="1:10" ht="12.75">
      <c r="A72" s="111"/>
      <c r="B72" s="111"/>
      <c r="C72" s="120"/>
      <c r="D72" s="96"/>
      <c r="E72" s="96"/>
      <c r="F72" s="96"/>
      <c r="G72" s="96"/>
      <c r="H72" s="96"/>
      <c r="I72" s="97"/>
      <c r="J72" s="97"/>
    </row>
    <row r="73" spans="1:11" s="57" customFormat="1" ht="12.75">
      <c r="A73" s="111"/>
      <c r="B73" s="111"/>
      <c r="C73" s="95"/>
      <c r="D73" s="95"/>
      <c r="E73" s="95"/>
      <c r="F73" s="95"/>
      <c r="G73" s="95"/>
      <c r="H73" s="95"/>
      <c r="I73" s="97"/>
      <c r="J73" s="97"/>
      <c r="K73"/>
    </row>
    <row r="74" spans="1:11" s="57" customFormat="1" ht="12.75">
      <c r="A74" s="111"/>
      <c r="B74" s="111"/>
      <c r="C74" s="95"/>
      <c r="D74" s="95"/>
      <c r="E74" s="95"/>
      <c r="F74" s="95"/>
      <c r="G74" s="95"/>
      <c r="H74" s="95"/>
      <c r="I74" s="97"/>
      <c r="J74" s="97"/>
      <c r="K74"/>
    </row>
    <row r="75" spans="1:11" s="57" customFormat="1" ht="12.75">
      <c r="A75" s="111"/>
      <c r="B75" s="111"/>
      <c r="C75" s="95"/>
      <c r="D75" s="95"/>
      <c r="E75" s="95"/>
      <c r="F75" s="95"/>
      <c r="G75" s="95"/>
      <c r="H75" s="95"/>
      <c r="I75" s="97"/>
      <c r="J75" s="97"/>
      <c r="K75"/>
    </row>
    <row r="76" spans="1:11" s="57" customFormat="1" ht="12.75">
      <c r="A76" s="111"/>
      <c r="B76" s="111"/>
      <c r="C76" s="95"/>
      <c r="D76" s="95"/>
      <c r="E76" s="95"/>
      <c r="F76" s="95"/>
      <c r="G76" s="95"/>
      <c r="H76" s="95"/>
      <c r="I76" s="97"/>
      <c r="J76" s="97"/>
      <c r="K76"/>
    </row>
    <row r="77" spans="1:11" s="57" customFormat="1" ht="12.75">
      <c r="A77" s="111"/>
      <c r="B77" s="111"/>
      <c r="C77" s="95"/>
      <c r="D77" s="95"/>
      <c r="E77" s="95"/>
      <c r="F77" s="95"/>
      <c r="G77" s="95"/>
      <c r="H77" s="95"/>
      <c r="I77" s="97"/>
      <c r="J77" s="97"/>
      <c r="K77"/>
    </row>
    <row r="78" spans="1:11" s="57" customFormat="1" ht="12.75">
      <c r="A78" s="111"/>
      <c r="B78" s="111"/>
      <c r="C78" s="95"/>
      <c r="D78" s="95"/>
      <c r="E78" s="95"/>
      <c r="F78" s="95"/>
      <c r="G78" s="95"/>
      <c r="H78" s="95"/>
      <c r="I78" s="97"/>
      <c r="J78" s="97"/>
      <c r="K78"/>
    </row>
    <row r="79" spans="1:11" s="57" customFormat="1" ht="12.75">
      <c r="A79" s="111"/>
      <c r="B79" s="111"/>
      <c r="C79" s="95"/>
      <c r="D79" s="95"/>
      <c r="E79" s="95"/>
      <c r="F79" s="95"/>
      <c r="G79" s="95"/>
      <c r="H79" s="95"/>
      <c r="I79" s="97"/>
      <c r="J79" s="97"/>
      <c r="K79"/>
    </row>
    <row r="80" spans="1:11" s="57" customFormat="1" ht="12.75">
      <c r="A80" s="111"/>
      <c r="B80" s="111"/>
      <c r="C80" s="95"/>
      <c r="D80" s="95"/>
      <c r="E80" s="95"/>
      <c r="F80" s="95"/>
      <c r="G80" s="95"/>
      <c r="H80" s="95"/>
      <c r="I80" s="97"/>
      <c r="J80" s="97"/>
      <c r="K80"/>
    </row>
    <row r="81" spans="1:10" ht="12.75">
      <c r="A81" s="111"/>
      <c r="B81" s="111"/>
      <c r="C81" s="95"/>
      <c r="D81" s="95"/>
      <c r="E81" s="95"/>
      <c r="F81" s="95"/>
      <c r="G81" s="95"/>
      <c r="H81" s="95"/>
      <c r="I81" s="97"/>
      <c r="J81" s="97"/>
    </row>
    <row r="82" spans="1:10" ht="12.75">
      <c r="A82" s="111"/>
      <c r="B82" s="111"/>
      <c r="C82" s="95"/>
      <c r="D82" s="95"/>
      <c r="E82" s="95"/>
      <c r="F82" s="95"/>
      <c r="G82" s="95"/>
      <c r="H82" s="95"/>
      <c r="I82" s="97"/>
      <c r="J82" s="97"/>
    </row>
    <row r="83" spans="1:10" ht="12.75">
      <c r="A83" s="111"/>
      <c r="B83" s="111"/>
      <c r="C83" s="95"/>
      <c r="D83" s="95"/>
      <c r="E83" s="95"/>
      <c r="F83" s="95"/>
      <c r="G83" s="95"/>
      <c r="H83" s="95"/>
      <c r="I83" s="97"/>
      <c r="J83" s="97"/>
    </row>
    <row r="84" spans="1:10" ht="12.75">
      <c r="A84" s="111"/>
      <c r="B84" s="111"/>
      <c r="C84" s="95"/>
      <c r="D84" s="95"/>
      <c r="E84" s="95"/>
      <c r="F84" s="95"/>
      <c r="G84" s="95"/>
      <c r="H84" s="95"/>
      <c r="I84" s="97"/>
      <c r="J84" s="97"/>
    </row>
    <row r="85" spans="1:11" s="57" customFormat="1" ht="12.75">
      <c r="A85" s="111"/>
      <c r="B85" s="111"/>
      <c r="C85" s="95"/>
      <c r="D85" s="95"/>
      <c r="E85" s="95"/>
      <c r="F85" s="95"/>
      <c r="G85" s="95"/>
      <c r="H85" s="95"/>
      <c r="I85" s="97"/>
      <c r="J85" s="97"/>
      <c r="K85"/>
    </row>
    <row r="86" spans="1:11" s="57" customFormat="1" ht="12.75">
      <c r="A86" s="111"/>
      <c r="B86" s="111"/>
      <c r="C86" s="95"/>
      <c r="D86" s="95"/>
      <c r="E86" s="95"/>
      <c r="F86" s="95"/>
      <c r="G86" s="95"/>
      <c r="H86" s="95"/>
      <c r="I86" s="97"/>
      <c r="J86" s="97"/>
      <c r="K86"/>
    </row>
    <row r="87" spans="1:11" s="57" customFormat="1" ht="12.75">
      <c r="A87" s="111"/>
      <c r="B87" s="111"/>
      <c r="C87" s="95"/>
      <c r="D87" s="95"/>
      <c r="E87" s="95"/>
      <c r="F87" s="95"/>
      <c r="G87" s="95"/>
      <c r="H87" s="95"/>
      <c r="I87" s="97"/>
      <c r="J87" s="97"/>
      <c r="K87"/>
    </row>
    <row r="88" spans="1:11" s="57" customFormat="1" ht="12.75">
      <c r="A88" s="111"/>
      <c r="B88" s="111"/>
      <c r="C88" s="95"/>
      <c r="D88" s="95"/>
      <c r="E88" s="95"/>
      <c r="F88" s="95"/>
      <c r="G88" s="95"/>
      <c r="H88" s="95"/>
      <c r="I88" s="97"/>
      <c r="J88" s="97"/>
      <c r="K88"/>
    </row>
    <row r="89" spans="1:11" s="57" customFormat="1" ht="12.75">
      <c r="A89" s="111"/>
      <c r="B89" s="111"/>
      <c r="C89" s="95"/>
      <c r="D89" s="95"/>
      <c r="E89" s="95"/>
      <c r="F89" s="95"/>
      <c r="G89" s="95"/>
      <c r="H89" s="95"/>
      <c r="I89" s="97"/>
      <c r="J89" s="97"/>
      <c r="K89"/>
    </row>
    <row r="90" spans="1:11" s="57" customFormat="1" ht="12.75">
      <c r="A90" s="111"/>
      <c r="B90" s="111"/>
      <c r="C90" s="95"/>
      <c r="D90" s="95"/>
      <c r="E90" s="95"/>
      <c r="F90" s="95"/>
      <c r="G90" s="95"/>
      <c r="H90" s="95"/>
      <c r="I90" s="97"/>
      <c r="J90" s="97"/>
      <c r="K90"/>
    </row>
    <row r="91" spans="1:10" ht="13.5" customHeight="1">
      <c r="A91" s="111"/>
      <c r="B91" s="111"/>
      <c r="C91" s="95"/>
      <c r="D91" s="95"/>
      <c r="E91" s="95"/>
      <c r="F91" s="95"/>
      <c r="G91" s="95"/>
      <c r="H91" s="95"/>
      <c r="I91" s="97"/>
      <c r="J91" s="97"/>
    </row>
    <row r="92" spans="1:10" ht="13.5" customHeight="1">
      <c r="A92" s="111"/>
      <c r="B92" s="111"/>
      <c r="C92" s="95"/>
      <c r="D92" s="95"/>
      <c r="E92" s="95"/>
      <c r="F92" s="95"/>
      <c r="G92" s="95"/>
      <c r="H92" s="95"/>
      <c r="I92" s="97"/>
      <c r="J92" s="121"/>
    </row>
    <row r="93" spans="1:10" ht="12.75">
      <c r="A93" s="111"/>
      <c r="B93" s="111"/>
      <c r="C93" s="95"/>
      <c r="D93" s="122"/>
      <c r="E93" s="122"/>
      <c r="F93" s="122"/>
      <c r="G93" s="122"/>
      <c r="H93" s="122"/>
      <c r="I93" s="122"/>
      <c r="J93" s="122"/>
    </row>
    <row r="94" spans="1:10" ht="12.75">
      <c r="A94" s="111"/>
      <c r="B94" s="111"/>
      <c r="C94" s="95"/>
      <c r="D94" s="95"/>
      <c r="E94" s="95"/>
      <c r="F94" s="95"/>
      <c r="G94" s="95"/>
      <c r="H94" s="95"/>
      <c r="I94" s="97"/>
      <c r="J94" s="97"/>
    </row>
    <row r="95" spans="1:10" ht="12.75">
      <c r="A95" s="111"/>
      <c r="B95" s="111"/>
      <c r="C95" s="95"/>
      <c r="D95" s="95"/>
      <c r="E95" s="95"/>
      <c r="F95" s="95"/>
      <c r="G95" s="95"/>
      <c r="H95" s="95"/>
      <c r="I95" s="97"/>
      <c r="J95" s="97"/>
    </row>
    <row r="96" spans="1:10" ht="12.75">
      <c r="A96" s="111"/>
      <c r="B96" s="111"/>
      <c r="C96" s="95"/>
      <c r="D96" s="95"/>
      <c r="E96" s="95"/>
      <c r="F96" s="95"/>
      <c r="G96" s="95"/>
      <c r="H96" s="95"/>
      <c r="I96" s="97"/>
      <c r="J96" s="97"/>
    </row>
    <row r="97" spans="1:10" ht="12.75">
      <c r="A97" s="111"/>
      <c r="B97" s="111"/>
      <c r="C97" s="95"/>
      <c r="D97" s="95"/>
      <c r="E97" s="95"/>
      <c r="F97" s="95"/>
      <c r="G97" s="95"/>
      <c r="H97" s="95"/>
      <c r="I97" s="97"/>
      <c r="J97" s="97"/>
    </row>
    <row r="98" spans="1:10" ht="12.75">
      <c r="A98" s="111"/>
      <c r="B98" s="111"/>
      <c r="C98" s="95"/>
      <c r="D98" s="95"/>
      <c r="E98" s="95"/>
      <c r="F98" s="95"/>
      <c r="G98" s="95"/>
      <c r="H98" s="95"/>
      <c r="I98" s="97"/>
      <c r="J98" s="97"/>
    </row>
    <row r="99" spans="1:10" ht="12.75">
      <c r="A99" s="111"/>
      <c r="B99" s="111"/>
      <c r="C99" s="95"/>
      <c r="D99" s="95"/>
      <c r="E99" s="95"/>
      <c r="F99" s="95"/>
      <c r="G99" s="95"/>
      <c r="H99" s="95"/>
      <c r="I99" s="97"/>
      <c r="J99" s="97"/>
    </row>
    <row r="100" spans="1:10" ht="12.75">
      <c r="A100" s="111"/>
      <c r="B100" s="111"/>
      <c r="C100" s="95"/>
      <c r="D100" s="95"/>
      <c r="E100" s="95"/>
      <c r="F100" s="95"/>
      <c r="G100" s="95"/>
      <c r="H100" s="95"/>
      <c r="I100" s="97"/>
      <c r="J100" s="97"/>
    </row>
    <row r="101" spans="1:10" ht="12.75">
      <c r="A101" s="111"/>
      <c r="B101" s="111"/>
      <c r="C101" s="95"/>
      <c r="D101" s="95"/>
      <c r="E101" s="95"/>
      <c r="F101" s="95"/>
      <c r="G101" s="95"/>
      <c r="H101" s="95"/>
      <c r="I101" s="97"/>
      <c r="J101" s="97"/>
    </row>
    <row r="102" spans="1:10" ht="12.75">
      <c r="A102" s="111"/>
      <c r="B102" s="111"/>
      <c r="C102" s="95"/>
      <c r="D102" s="95"/>
      <c r="E102" s="95"/>
      <c r="F102" s="95"/>
      <c r="G102" s="95"/>
      <c r="H102" s="95"/>
      <c r="I102" s="97"/>
      <c r="J102" s="97"/>
    </row>
    <row r="103" spans="1:10" ht="12.75">
      <c r="A103" s="111"/>
      <c r="B103" s="111"/>
      <c r="C103" s="95"/>
      <c r="D103" s="95"/>
      <c r="E103" s="95"/>
      <c r="F103" s="95"/>
      <c r="G103" s="95"/>
      <c r="H103" s="95"/>
      <c r="I103" s="97"/>
      <c r="J103" s="97"/>
    </row>
    <row r="104" spans="1:10" ht="12.75">
      <c r="A104" s="111"/>
      <c r="B104" s="111"/>
      <c r="C104" s="95"/>
      <c r="D104" s="95"/>
      <c r="E104" s="95"/>
      <c r="F104" s="95"/>
      <c r="G104" s="95"/>
      <c r="H104" s="95"/>
      <c r="I104" s="97"/>
      <c r="J104" s="97"/>
    </row>
    <row r="105" spans="1:10" ht="12.75">
      <c r="A105" s="111"/>
      <c r="B105" s="111"/>
      <c r="C105" s="95"/>
      <c r="D105" s="95"/>
      <c r="E105" s="95"/>
      <c r="F105" s="95"/>
      <c r="G105" s="95"/>
      <c r="H105" s="95"/>
      <c r="I105" s="97"/>
      <c r="J105" s="97"/>
    </row>
    <row r="106" spans="1:10" ht="12.75">
      <c r="A106" s="111"/>
      <c r="B106" s="111"/>
      <c r="C106" s="95"/>
      <c r="D106" s="95"/>
      <c r="E106" s="95"/>
      <c r="F106" s="95"/>
      <c r="G106" s="95"/>
      <c r="H106" s="95"/>
      <c r="I106" s="97"/>
      <c r="J106" s="97"/>
    </row>
    <row r="107" spans="1:10" ht="12.75">
      <c r="A107" s="111"/>
      <c r="B107" s="111"/>
      <c r="C107" s="95"/>
      <c r="D107" s="95"/>
      <c r="E107" s="95"/>
      <c r="F107" s="95"/>
      <c r="G107" s="95"/>
      <c r="H107" s="95"/>
      <c r="I107" s="97"/>
      <c r="J107" s="97"/>
    </row>
    <row r="108" spans="1:10" ht="12.75">
      <c r="A108" s="111"/>
      <c r="B108" s="111"/>
      <c r="C108" s="95"/>
      <c r="D108" s="95"/>
      <c r="E108" s="95"/>
      <c r="F108" s="95"/>
      <c r="G108" s="95"/>
      <c r="H108" s="95"/>
      <c r="I108" s="97"/>
      <c r="J108" s="97"/>
    </row>
    <row r="109" spans="1:10" ht="12.75">
      <c r="A109" s="111"/>
      <c r="B109" s="111"/>
      <c r="C109" s="95"/>
      <c r="D109" s="95"/>
      <c r="E109" s="95"/>
      <c r="F109" s="95"/>
      <c r="G109" s="95"/>
      <c r="H109" s="95"/>
      <c r="I109" s="97"/>
      <c r="J109" s="97"/>
    </row>
  </sheetData>
  <mergeCells count="6">
    <mergeCell ref="A4:J4"/>
    <mergeCell ref="A1:J1"/>
    <mergeCell ref="A2:C2"/>
    <mergeCell ref="D2:J2"/>
    <mergeCell ref="A3:C3"/>
    <mergeCell ref="D3:J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M3" sqref="M3:Q5"/>
    </sheetView>
  </sheetViews>
  <sheetFormatPr defaultColWidth="9.140625" defaultRowHeight="12.75"/>
  <cols>
    <col min="1" max="1" width="18.57421875" style="0" customWidth="1"/>
    <col min="2" max="2" width="16.57421875" style="0" bestFit="1" customWidth="1"/>
    <col min="3" max="3" width="11.140625" style="0" bestFit="1" customWidth="1"/>
    <col min="4" max="4" width="10.140625" style="0" bestFit="1" customWidth="1"/>
    <col min="5" max="5" width="8.421875" style="0" bestFit="1" customWidth="1"/>
    <col min="6" max="6" width="9.421875" style="0" bestFit="1" customWidth="1"/>
    <col min="7" max="7" width="9.57421875" style="0" bestFit="1" customWidth="1"/>
    <col min="8" max="8" width="10.8515625" style="0" customWidth="1"/>
    <col min="9" max="9" width="9.421875" style="0" bestFit="1" customWidth="1"/>
    <col min="10" max="10" width="7.8515625" style="0" bestFit="1" customWidth="1"/>
    <col min="11" max="12" width="8.00390625" style="0" bestFit="1" customWidth="1"/>
    <col min="13" max="13" width="8.7109375" style="0" bestFit="1" customWidth="1"/>
    <col min="14" max="14" width="7.8515625" style="0" bestFit="1" customWidth="1"/>
    <col min="15" max="17" width="8.00390625" style="0" bestFit="1" customWidth="1"/>
  </cols>
  <sheetData>
    <row r="1" ht="12.75">
      <c r="A1" t="s">
        <v>329</v>
      </c>
    </row>
    <row r="2" ht="13.5" thickBot="1"/>
    <row r="3" spans="1:17" ht="12.75">
      <c r="A3" s="21"/>
      <c r="B3" s="21"/>
      <c r="C3" s="21"/>
      <c r="D3" s="21"/>
      <c r="E3" s="21"/>
      <c r="F3" s="298"/>
      <c r="G3" s="298"/>
      <c r="H3" s="31"/>
      <c r="I3" s="266" t="s">
        <v>335</v>
      </c>
      <c r="J3" s="267"/>
      <c r="M3" s="266"/>
      <c r="N3" s="299" t="s">
        <v>345</v>
      </c>
      <c r="O3" s="299" t="s">
        <v>346</v>
      </c>
      <c r="P3" s="267" t="s">
        <v>347</v>
      </c>
      <c r="Q3" s="267" t="s">
        <v>351</v>
      </c>
    </row>
    <row r="4" spans="1:17" ht="12.75">
      <c r="A4" s="21"/>
      <c r="B4" s="21"/>
      <c r="C4" s="21"/>
      <c r="D4" s="21"/>
      <c r="E4" s="21" t="s">
        <v>330</v>
      </c>
      <c r="F4" s="298"/>
      <c r="G4" s="298"/>
      <c r="H4" s="31" t="s">
        <v>261</v>
      </c>
      <c r="I4" s="268"/>
      <c r="J4" s="31"/>
      <c r="M4" s="268" t="s">
        <v>331</v>
      </c>
      <c r="N4" s="21">
        <v>3400</v>
      </c>
      <c r="O4" s="21">
        <v>400</v>
      </c>
      <c r="P4" s="31">
        <v>600</v>
      </c>
      <c r="Q4" s="31">
        <v>800</v>
      </c>
    </row>
    <row r="5" spans="1:17" ht="13.5" thickBot="1">
      <c r="A5" s="21" t="s">
        <v>18</v>
      </c>
      <c r="B5" s="21"/>
      <c r="C5" s="21"/>
      <c r="D5" s="21"/>
      <c r="E5" s="21">
        <v>28</v>
      </c>
      <c r="F5" s="298"/>
      <c r="G5" s="298"/>
      <c r="H5" s="31">
        <v>14</v>
      </c>
      <c r="I5" s="269">
        <f>E5*$N$4+H5*$N$5</f>
        <v>99540</v>
      </c>
      <c r="J5" s="31" t="s">
        <v>46</v>
      </c>
      <c r="M5" s="300" t="s">
        <v>348</v>
      </c>
      <c r="N5" s="301">
        <v>310</v>
      </c>
      <c r="O5" s="301">
        <v>40</v>
      </c>
      <c r="P5" s="271">
        <v>80</v>
      </c>
      <c r="Q5" s="271">
        <v>0</v>
      </c>
    </row>
    <row r="6" spans="1:10" ht="12.75">
      <c r="A6" s="21" t="s">
        <v>19</v>
      </c>
      <c r="B6" s="21"/>
      <c r="C6" s="21"/>
      <c r="D6" s="21"/>
      <c r="E6" s="21">
        <v>45.06</v>
      </c>
      <c r="F6" s="298"/>
      <c r="G6" s="298"/>
      <c r="H6" s="31">
        <v>45.06</v>
      </c>
      <c r="I6" s="269">
        <f>E6*$N$4+H6*$N$5</f>
        <v>167172.6</v>
      </c>
      <c r="J6" s="31" t="s">
        <v>46</v>
      </c>
    </row>
    <row r="7" spans="1:10" ht="12.75">
      <c r="A7" s="21" t="s">
        <v>332</v>
      </c>
      <c r="B7" s="21"/>
      <c r="C7" s="21"/>
      <c r="D7" s="21"/>
      <c r="E7" s="21">
        <v>18.32</v>
      </c>
      <c r="F7" s="298"/>
      <c r="G7" s="298"/>
      <c r="H7" s="31"/>
      <c r="I7" s="269">
        <f>E7*$N$4+H7*$N$5</f>
        <v>62288</v>
      </c>
      <c r="J7" s="31" t="s">
        <v>46</v>
      </c>
    </row>
    <row r="8" spans="1:10" ht="12.75">
      <c r="A8" s="21" t="s">
        <v>333</v>
      </c>
      <c r="B8" s="21"/>
      <c r="C8" s="21"/>
      <c r="D8" s="21"/>
      <c r="E8" s="21">
        <v>24.1</v>
      </c>
      <c r="F8" s="298"/>
      <c r="G8" s="298"/>
      <c r="H8" s="31"/>
      <c r="I8" s="269">
        <f>E8*$N$4+H8*$N$5</f>
        <v>81940</v>
      </c>
      <c r="J8" s="31" t="s">
        <v>46</v>
      </c>
    </row>
    <row r="9" spans="1:10" ht="13.5" thickBot="1">
      <c r="A9" s="21" t="s">
        <v>334</v>
      </c>
      <c r="B9" s="21"/>
      <c r="C9" s="21"/>
      <c r="D9" s="21"/>
      <c r="E9" s="21">
        <v>12.73</v>
      </c>
      <c r="F9" s="298"/>
      <c r="G9" s="298"/>
      <c r="H9" s="31">
        <v>12.73</v>
      </c>
      <c r="I9" s="270">
        <f>E9*$N$4+H9*$N$5</f>
        <v>47228.3</v>
      </c>
      <c r="J9" s="271" t="s">
        <v>46</v>
      </c>
    </row>
    <row r="10" ht="13.5" thickBot="1"/>
    <row r="11" spans="1:17" ht="13.5" thickBot="1">
      <c r="A11" s="305"/>
      <c r="B11" s="303"/>
      <c r="C11" s="305" t="s">
        <v>354</v>
      </c>
      <c r="D11" s="304" t="s">
        <v>330</v>
      </c>
      <c r="E11" s="302" t="s">
        <v>343</v>
      </c>
      <c r="F11" s="303"/>
      <c r="G11" s="304" t="s">
        <v>261</v>
      </c>
      <c r="H11" s="302" t="s">
        <v>344</v>
      </c>
      <c r="I11" s="303"/>
      <c r="J11" s="304" t="s">
        <v>353</v>
      </c>
      <c r="K11" s="304"/>
      <c r="L11" s="304"/>
      <c r="M11" s="304"/>
      <c r="N11" s="302" t="s">
        <v>0</v>
      </c>
      <c r="O11" s="304"/>
      <c r="P11" s="304"/>
      <c r="Q11" s="303"/>
    </row>
    <row r="12" spans="1:17" ht="13.5" thickBot="1">
      <c r="A12" s="308"/>
      <c r="B12" s="305"/>
      <c r="C12" s="305"/>
      <c r="D12" s="303" t="s">
        <v>356</v>
      </c>
      <c r="E12" s="303" t="s">
        <v>2</v>
      </c>
      <c r="F12" s="305" t="s">
        <v>342</v>
      </c>
      <c r="G12" s="303" t="s">
        <v>355</v>
      </c>
      <c r="H12" s="305" t="s">
        <v>2</v>
      </c>
      <c r="I12" s="305" t="s">
        <v>342</v>
      </c>
      <c r="J12" s="303" t="s">
        <v>345</v>
      </c>
      <c r="K12" s="305" t="s">
        <v>346</v>
      </c>
      <c r="L12" s="305" t="s">
        <v>347</v>
      </c>
      <c r="M12" s="305" t="s">
        <v>352</v>
      </c>
      <c r="N12" s="305" t="s">
        <v>345</v>
      </c>
      <c r="O12" s="305" t="s">
        <v>346</v>
      </c>
      <c r="P12" s="305" t="s">
        <v>347</v>
      </c>
      <c r="Q12" s="303" t="s">
        <v>351</v>
      </c>
    </row>
    <row r="13" spans="1:17" ht="13.5" thickBot="1">
      <c r="A13" s="310" t="s">
        <v>340</v>
      </c>
      <c r="B13" s="311" t="s">
        <v>341</v>
      </c>
      <c r="C13" s="311">
        <v>0.35</v>
      </c>
      <c r="D13" s="266">
        <v>61</v>
      </c>
      <c r="E13" s="331">
        <v>2.85</v>
      </c>
      <c r="F13" s="329">
        <v>18.32</v>
      </c>
      <c r="G13" s="266">
        <v>2</v>
      </c>
      <c r="H13" s="309">
        <f>C13*G13</f>
        <v>0.7</v>
      </c>
      <c r="I13" s="267">
        <v>0</v>
      </c>
      <c r="J13" s="309">
        <f>($E13+$F13)*N$4+($H13+$I13)*N$5</f>
        <v>72195</v>
      </c>
      <c r="K13" s="306">
        <f>($E13+$F13)*O$4+($H13+$I13)*O$5</f>
        <v>8496</v>
      </c>
      <c r="L13" s="306">
        <f>($E13+$F13)*P$4+($H13+$I13)*P$5</f>
        <v>12758.000000000002</v>
      </c>
      <c r="M13" s="267">
        <f>($E13+$F13)*Q$4+($H13+$I13)*Q$5</f>
        <v>16936</v>
      </c>
      <c r="N13" s="309">
        <f>$D13*N$4+$G13*N$5</f>
        <v>208020</v>
      </c>
      <c r="O13" s="306">
        <f>$D13*O$4+$G13*O$5</f>
        <v>24480</v>
      </c>
      <c r="P13" s="306">
        <f>$D13*P$4+$G13*P$5</f>
        <v>36760</v>
      </c>
      <c r="Q13" s="267">
        <f>$D13*Q$4+$G13*Q$5</f>
        <v>48800</v>
      </c>
    </row>
    <row r="14" spans="1:17" ht="12.75">
      <c r="A14" s="31" t="s">
        <v>349</v>
      </c>
      <c r="B14" s="312" t="s">
        <v>350</v>
      </c>
      <c r="C14" s="330">
        <v>22.5</v>
      </c>
      <c r="D14" s="268">
        <v>2</v>
      </c>
      <c r="E14" s="307">
        <f>C14*D14</f>
        <v>45</v>
      </c>
      <c r="F14" s="330"/>
      <c r="G14" s="268">
        <v>2</v>
      </c>
      <c r="H14" s="307">
        <f>C14*G14</f>
        <v>45</v>
      </c>
      <c r="I14" s="31"/>
      <c r="J14" s="309">
        <f>($E14+$F14)*N$4+($H14+$I14)*N$5</f>
        <v>166950</v>
      </c>
      <c r="K14" s="306">
        <f>($E14+$F14)*O$4+($H14+$I14)*O$5</f>
        <v>19800</v>
      </c>
      <c r="L14" s="306">
        <f>($E14+$F14)*P$4+($H14+$I14)*P$5</f>
        <v>30600</v>
      </c>
      <c r="M14" s="267">
        <f>($E14+$F14)*Q$4+($H14+$I14)*Q$5</f>
        <v>36000</v>
      </c>
      <c r="N14" s="309">
        <f>$D14*N$4+$G14*N$5</f>
        <v>7420</v>
      </c>
      <c r="O14" s="306">
        <f>$D14*O$4+$G14*O$5</f>
        <v>880</v>
      </c>
      <c r="P14" s="306">
        <f>$D14*P$4+$G14*P$5</f>
        <v>1360</v>
      </c>
      <c r="Q14" s="267">
        <f>$D14*Q$4+$G14*Q$5</f>
        <v>1600</v>
      </c>
    </row>
    <row r="15" spans="1:17" ht="12.75">
      <c r="A15" s="251"/>
      <c r="B15" s="27"/>
      <c r="C15" s="27"/>
      <c r="F15" s="27"/>
      <c r="I15" s="27"/>
      <c r="M15" s="27"/>
      <c r="Q15" s="27"/>
    </row>
    <row r="16" spans="1:17" ht="12.75">
      <c r="A16" s="27"/>
      <c r="B16" s="27"/>
      <c r="C16" s="27"/>
      <c r="F16" s="27"/>
      <c r="I16" s="27"/>
      <c r="Q16" s="27"/>
    </row>
    <row r="17" spans="1:17" ht="12.75">
      <c r="A17" s="27"/>
      <c r="B17" s="27"/>
      <c r="C17" s="27"/>
      <c r="F17" s="27"/>
      <c r="I17" s="27"/>
      <c r="Q17" s="27"/>
    </row>
    <row r="18" spans="1:17" ht="12.75">
      <c r="A18" s="27"/>
      <c r="B18" s="27"/>
      <c r="C18" s="27"/>
      <c r="F18" s="27"/>
      <c r="I18" s="27"/>
      <c r="Q18" s="27"/>
    </row>
    <row r="19" spans="1:9" ht="12.75">
      <c r="A19" s="27"/>
      <c r="B19" s="27"/>
      <c r="C19" s="27"/>
      <c r="F19" s="27"/>
      <c r="I19" s="27"/>
    </row>
  </sheetData>
  <printOptions/>
  <pageMargins left="0.75" right="0.75" top="1" bottom="1" header="0.5" footer="0.5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P126"/>
  <sheetViews>
    <sheetView zoomScaleSheetLayoutView="100" workbookViewId="0" topLeftCell="A1">
      <selection activeCell="J18" sqref="J18"/>
    </sheetView>
  </sheetViews>
  <sheetFormatPr defaultColWidth="9.140625" defaultRowHeight="12.75"/>
  <cols>
    <col min="1" max="1" width="3.8515625" style="0" customWidth="1"/>
    <col min="2" max="2" width="3.7109375" style="0" customWidth="1"/>
    <col min="3" max="3" width="15.7109375" style="0" customWidth="1"/>
    <col min="4" max="4" width="28.00390625" style="5" customWidth="1"/>
    <col min="5" max="5" width="20.57421875" style="0" customWidth="1"/>
    <col min="6" max="6" width="7.28125" style="0" customWidth="1"/>
    <col min="7" max="7" width="5.8515625" style="0" customWidth="1"/>
    <col min="8" max="8" width="9.00390625" style="4" customWidth="1"/>
    <col min="9" max="9" width="5.140625" style="0" customWidth="1"/>
    <col min="10" max="10" width="9.7109375" style="0" bestFit="1" customWidth="1"/>
    <col min="11" max="11" width="12.421875" style="4" customWidth="1"/>
    <col min="12" max="14" width="6.8515625" style="0" customWidth="1"/>
    <col min="15" max="15" width="6.8515625" style="4" customWidth="1"/>
    <col min="16" max="16" width="9.140625" style="4" customWidth="1"/>
    <col min="17" max="17" width="7.7109375" style="4" customWidth="1"/>
    <col min="18" max="18" width="7.140625" style="4" customWidth="1"/>
    <col min="19" max="19" width="5.421875" style="4" customWidth="1"/>
    <col min="20" max="20" width="7.7109375" style="4" customWidth="1"/>
    <col min="21" max="21" width="9.140625" style="4" customWidth="1"/>
    <col min="22" max="22" width="5.140625" style="4" customWidth="1"/>
    <col min="23" max="23" width="6.28125" style="4" customWidth="1"/>
    <col min="24" max="24" width="5.140625" style="4" customWidth="1"/>
    <col min="25" max="26" width="9.140625" style="4" customWidth="1"/>
    <col min="27" max="27" width="4.8515625" style="4" customWidth="1"/>
    <col min="28" max="28" width="6.57421875" style="4" customWidth="1"/>
    <col min="29" max="29" width="4.8515625" style="4" customWidth="1"/>
    <col min="30" max="30" width="8.00390625" style="4" customWidth="1"/>
    <col min="31" max="31" width="9.140625" style="4" customWidth="1"/>
    <col min="32" max="32" width="7.421875" style="4" customWidth="1"/>
    <col min="33" max="33" width="6.8515625" style="4" customWidth="1"/>
    <col min="34" max="34" width="4.57421875" style="0" customWidth="1"/>
    <col min="35" max="35" width="8.28125" style="7" customWidth="1"/>
    <col min="36" max="36" width="7.421875" style="0" customWidth="1"/>
    <col min="37" max="37" width="5.8515625" style="0" customWidth="1"/>
    <col min="38" max="39" width="6.28125" style="0" customWidth="1"/>
  </cols>
  <sheetData>
    <row r="1" spans="9:35" ht="13.5" thickBot="1">
      <c r="I1" s="4"/>
      <c r="J1" s="4"/>
      <c r="K1"/>
      <c r="L1" s="38"/>
      <c r="M1" s="38"/>
      <c r="N1" s="38"/>
      <c r="O1" s="38"/>
      <c r="P1" s="38"/>
      <c r="Q1" s="38"/>
      <c r="R1" s="38"/>
      <c r="S1" s="38"/>
      <c r="T1" s="38"/>
      <c r="U1" s="38"/>
      <c r="V1"/>
      <c r="W1"/>
      <c r="X1"/>
      <c r="Y1"/>
      <c r="Z1"/>
      <c r="AA1"/>
      <c r="AB1"/>
      <c r="AC1"/>
      <c r="AD1"/>
      <c r="AE1"/>
      <c r="AF1"/>
      <c r="AG1"/>
      <c r="AI1"/>
    </row>
    <row r="2" spans="4:35" ht="12.75">
      <c r="D2" s="214"/>
      <c r="I2" s="55" t="s">
        <v>120</v>
      </c>
      <c r="J2" s="4"/>
      <c r="K2" s="27"/>
      <c r="L2" s="215" t="s">
        <v>86</v>
      </c>
      <c r="M2" s="47"/>
      <c r="N2" s="47"/>
      <c r="O2" s="47"/>
      <c r="P2" s="216"/>
      <c r="Q2" s="215" t="s">
        <v>99</v>
      </c>
      <c r="R2" s="47"/>
      <c r="S2" s="47"/>
      <c r="T2" s="47"/>
      <c r="U2" s="216"/>
      <c r="V2" s="9"/>
      <c r="W2"/>
      <c r="X2"/>
      <c r="Y2"/>
      <c r="Z2"/>
      <c r="AA2"/>
      <c r="AB2"/>
      <c r="AC2"/>
      <c r="AD2"/>
      <c r="AE2"/>
      <c r="AF2"/>
      <c r="AG2"/>
      <c r="AI2"/>
    </row>
    <row r="3" spans="3:22" s="212" customFormat="1" ht="13.5" thickBot="1">
      <c r="C3" s="10" t="s">
        <v>85</v>
      </c>
      <c r="D3" s="11"/>
      <c r="E3" s="10" t="s">
        <v>78</v>
      </c>
      <c r="F3" s="10" t="s">
        <v>79</v>
      </c>
      <c r="G3" s="10" t="s">
        <v>80</v>
      </c>
      <c r="H3" s="12" t="s">
        <v>115</v>
      </c>
      <c r="I3" s="12" t="s">
        <v>81</v>
      </c>
      <c r="J3" s="12" t="s">
        <v>81</v>
      </c>
      <c r="K3" s="28"/>
      <c r="L3" s="48" t="s">
        <v>83</v>
      </c>
      <c r="M3" s="49" t="s">
        <v>82</v>
      </c>
      <c r="N3" s="49"/>
      <c r="O3" s="49"/>
      <c r="P3" s="217"/>
      <c r="Q3" s="48" t="s">
        <v>83</v>
      </c>
      <c r="R3" s="49" t="s">
        <v>82</v>
      </c>
      <c r="S3" s="49"/>
      <c r="T3" s="49"/>
      <c r="U3" s="217"/>
      <c r="V3" s="213"/>
    </row>
    <row r="4" spans="2:35" ht="13.5" thickTop="1">
      <c r="B4" s="2" t="s">
        <v>275</v>
      </c>
      <c r="I4" s="4"/>
      <c r="J4" s="4"/>
      <c r="K4" s="27"/>
      <c r="L4" s="8"/>
      <c r="M4" s="4"/>
      <c r="N4" s="4"/>
      <c r="P4" s="35"/>
      <c r="Q4" s="8"/>
      <c r="U4" s="35"/>
      <c r="V4" s="9"/>
      <c r="W4"/>
      <c r="X4"/>
      <c r="Y4"/>
      <c r="Z4"/>
      <c r="AA4"/>
      <c r="AB4"/>
      <c r="AC4"/>
      <c r="AD4"/>
      <c r="AE4"/>
      <c r="AF4"/>
      <c r="AG4"/>
      <c r="AI4"/>
    </row>
    <row r="5" spans="3:22" s="13" customFormat="1" ht="12.75">
      <c r="C5" s="16"/>
      <c r="D5" s="20" t="s">
        <v>53</v>
      </c>
      <c r="E5" s="16" t="s">
        <v>54</v>
      </c>
      <c r="F5"/>
      <c r="G5"/>
      <c r="H5"/>
      <c r="I5"/>
      <c r="J5"/>
      <c r="K5" s="27"/>
      <c r="L5" s="210"/>
      <c r="M5" s="131"/>
      <c r="N5" s="131"/>
      <c r="O5" s="54"/>
      <c r="P5" s="132"/>
      <c r="Q5" s="134"/>
      <c r="R5" s="131"/>
      <c r="S5" s="131"/>
      <c r="T5" s="54"/>
      <c r="U5" s="132"/>
      <c r="V5" s="37"/>
    </row>
    <row r="6" spans="3:22" s="13" customFormat="1" ht="12.75">
      <c r="C6" s="16"/>
      <c r="D6" s="17" t="s">
        <v>90</v>
      </c>
      <c r="E6" s="16"/>
      <c r="F6" s="16">
        <v>4200</v>
      </c>
      <c r="G6" s="16" t="s">
        <v>87</v>
      </c>
      <c r="H6" s="18">
        <v>1300</v>
      </c>
      <c r="I6" s="18">
        <f>0.13</f>
        <v>0.13</v>
      </c>
      <c r="J6" s="18">
        <f>$I6+$H6/($F6*$L6)</f>
        <v>0.13169138693728857</v>
      </c>
      <c r="K6" s="29" t="s">
        <v>46</v>
      </c>
      <c r="L6" s="25">
        <v>183</v>
      </c>
      <c r="M6" s="18">
        <f>J6*L6</f>
        <v>24.09952380952381</v>
      </c>
      <c r="N6" s="18" t="str">
        <f>K6</f>
        <v>CHF</v>
      </c>
      <c r="O6" s="19">
        <f>IF(N6=P6,M6,M6*$P$81)</f>
        <v>24.09952380952381</v>
      </c>
      <c r="P6" s="29" t="s">
        <v>46</v>
      </c>
      <c r="Q6" s="32">
        <v>6</v>
      </c>
      <c r="R6" s="18">
        <f>$J6*Q6</f>
        <v>0.7901483216237315</v>
      </c>
      <c r="S6" s="18" t="str">
        <f>$K6</f>
        <v>CHF</v>
      </c>
      <c r="T6" s="19">
        <f>IF(S6=U6,R6,R6*$P$81)</f>
        <v>0.7901483216237315</v>
      </c>
      <c r="U6" s="29" t="s">
        <v>46</v>
      </c>
      <c r="V6" s="37"/>
    </row>
    <row r="7" spans="3:22" s="13" customFormat="1" ht="12.75">
      <c r="C7" s="16"/>
      <c r="D7" s="20"/>
      <c r="E7" s="16" t="s">
        <v>55</v>
      </c>
      <c r="F7"/>
      <c r="G7"/>
      <c r="H7"/>
      <c r="I7"/>
      <c r="J7"/>
      <c r="K7" s="27"/>
      <c r="L7" s="210"/>
      <c r="M7" s="131"/>
      <c r="N7" s="131"/>
      <c r="O7" s="54"/>
      <c r="P7" s="132"/>
      <c r="Q7" s="134"/>
      <c r="R7" s="131"/>
      <c r="S7" s="131"/>
      <c r="T7" s="54"/>
      <c r="U7" s="132"/>
      <c r="V7" s="37"/>
    </row>
    <row r="8" spans="3:22" s="13" customFormat="1" ht="12.75">
      <c r="C8" s="16"/>
      <c r="D8" s="20"/>
      <c r="E8" s="16"/>
      <c r="F8" s="16">
        <v>4200</v>
      </c>
      <c r="G8" s="16" t="s">
        <v>87</v>
      </c>
      <c r="H8" s="18">
        <v>1300</v>
      </c>
      <c r="I8" s="18">
        <f>0.28</f>
        <v>0.28</v>
      </c>
      <c r="J8" s="18">
        <f>$I8+$H8/($F8*$L8)</f>
        <v>0.3315873015873016</v>
      </c>
      <c r="K8" s="29" t="s">
        <v>46</v>
      </c>
      <c r="L8" s="25">
        <v>6</v>
      </c>
      <c r="M8" s="18">
        <f>J8*L8</f>
        <v>1.9895238095238095</v>
      </c>
      <c r="N8" s="18" t="str">
        <f>K8</f>
        <v>CHF</v>
      </c>
      <c r="O8" s="19">
        <f>IF(N8=P8,M8,M8*$P$81)</f>
        <v>1.9895238095238095</v>
      </c>
      <c r="P8" s="29" t="s">
        <v>46</v>
      </c>
      <c r="Q8" s="32">
        <v>6</v>
      </c>
      <c r="R8" s="18">
        <f>$J8*Q8</f>
        <v>1.9895238095238095</v>
      </c>
      <c r="S8" s="18" t="str">
        <f>$K8</f>
        <v>CHF</v>
      </c>
      <c r="T8" s="19">
        <f>IF(S8=U8,R8,R8*$P$81)</f>
        <v>1.9895238095238095</v>
      </c>
      <c r="U8" s="29" t="s">
        <v>46</v>
      </c>
      <c r="V8" s="37"/>
    </row>
    <row r="9" spans="3:22" s="13" customFormat="1" ht="12.75">
      <c r="C9" s="16"/>
      <c r="D9" s="20" t="s">
        <v>56</v>
      </c>
      <c r="E9" s="16" t="s">
        <v>57</v>
      </c>
      <c r="F9"/>
      <c r="G9"/>
      <c r="H9"/>
      <c r="I9"/>
      <c r="J9"/>
      <c r="K9" s="27"/>
      <c r="L9" s="133"/>
      <c r="M9" s="131"/>
      <c r="N9" s="131"/>
      <c r="O9" s="54"/>
      <c r="P9" s="132"/>
      <c r="Q9" s="134"/>
      <c r="R9" s="131"/>
      <c r="S9" s="131"/>
      <c r="T9" s="54"/>
      <c r="U9" s="132"/>
      <c r="V9" s="37"/>
    </row>
    <row r="10" spans="3:22" s="13" customFormat="1" ht="12.75">
      <c r="C10" s="16"/>
      <c r="D10" s="17" t="s">
        <v>89</v>
      </c>
      <c r="E10" s="16"/>
      <c r="F10" s="16">
        <v>4200</v>
      </c>
      <c r="G10" s="16" t="s">
        <v>87</v>
      </c>
      <c r="H10" s="18">
        <v>1300</v>
      </c>
      <c r="I10" s="18">
        <f>1.5</f>
        <v>1.5</v>
      </c>
      <c r="J10" s="18">
        <f>$I10+$H10/($F10*$L10)</f>
        <v>1.6547619047619047</v>
      </c>
      <c r="K10" s="29" t="s">
        <v>46</v>
      </c>
      <c r="L10" s="25">
        <v>2</v>
      </c>
      <c r="M10" s="18">
        <f>J10*L10</f>
        <v>3.3095238095238093</v>
      </c>
      <c r="N10" s="18" t="str">
        <f>K10</f>
        <v>CHF</v>
      </c>
      <c r="O10" s="19">
        <f>IF(N10=P10,M10,M10*$P$81)</f>
        <v>3.3095238095238093</v>
      </c>
      <c r="P10" s="29" t="s">
        <v>46</v>
      </c>
      <c r="Q10" s="32">
        <v>2</v>
      </c>
      <c r="R10" s="18">
        <f>$J10*Q10</f>
        <v>3.3095238095238093</v>
      </c>
      <c r="S10" s="18" t="str">
        <f>$K10</f>
        <v>CHF</v>
      </c>
      <c r="T10" s="19">
        <f>IF(S10=U10,R10,R10*$P$81)</f>
        <v>3.3095238095238093</v>
      </c>
      <c r="U10" s="29" t="s">
        <v>46</v>
      </c>
      <c r="V10" s="37"/>
    </row>
    <row r="11" spans="3:22" s="13" customFormat="1" ht="12.75">
      <c r="C11" s="16"/>
      <c r="D11" s="20" t="s">
        <v>58</v>
      </c>
      <c r="E11" s="16" t="s">
        <v>59</v>
      </c>
      <c r="F11"/>
      <c r="G11"/>
      <c r="H11"/>
      <c r="I11"/>
      <c r="J11"/>
      <c r="K11" s="27"/>
      <c r="L11" s="133"/>
      <c r="M11" s="131"/>
      <c r="N11" s="131"/>
      <c r="O11" s="54"/>
      <c r="P11" s="132"/>
      <c r="Q11" s="134"/>
      <c r="R11" s="131"/>
      <c r="S11" s="131"/>
      <c r="T11" s="54"/>
      <c r="U11" s="132"/>
      <c r="V11" s="37"/>
    </row>
    <row r="12" spans="3:22" s="13" customFormat="1" ht="12.75">
      <c r="C12" s="16"/>
      <c r="D12" s="17" t="s">
        <v>88</v>
      </c>
      <c r="E12" s="16"/>
      <c r="F12" s="16">
        <v>4200</v>
      </c>
      <c r="G12" s="16" t="s">
        <v>87</v>
      </c>
      <c r="H12" s="18">
        <v>1300</v>
      </c>
      <c r="I12" s="18">
        <v>1.3</v>
      </c>
      <c r="J12" s="18">
        <f>$I12+$H12/($F12*$L12)</f>
        <v>1.3515873015873017</v>
      </c>
      <c r="K12" s="29" t="s">
        <v>52</v>
      </c>
      <c r="L12" s="25">
        <v>6</v>
      </c>
      <c r="M12" s="18">
        <f>J12*L12</f>
        <v>8.109523809523811</v>
      </c>
      <c r="N12" s="18" t="str">
        <f>K12</f>
        <v>EUR</v>
      </c>
      <c r="O12" s="19">
        <f>IF(N12=P12,M12,M12*$P$81)</f>
        <v>12.731952380952384</v>
      </c>
      <c r="P12" s="29" t="s">
        <v>46</v>
      </c>
      <c r="Q12" s="32">
        <v>6</v>
      </c>
      <c r="R12" s="18">
        <f>$J12*Q12</f>
        <v>8.109523809523811</v>
      </c>
      <c r="S12" s="18" t="str">
        <f>$K12</f>
        <v>EUR</v>
      </c>
      <c r="T12" s="19">
        <f>IF(S12=U12,R12,R12*$P$81)</f>
        <v>12.731952380952384</v>
      </c>
      <c r="U12" s="29" t="s">
        <v>46</v>
      </c>
      <c r="V12" s="37"/>
    </row>
    <row r="13" spans="3:22" s="13" customFormat="1" ht="12.75">
      <c r="C13" s="46"/>
      <c r="D13" s="130" t="s">
        <v>60</v>
      </c>
      <c r="E13" s="46"/>
      <c r="F13"/>
      <c r="G13"/>
      <c r="H13"/>
      <c r="I13"/>
      <c r="J13"/>
      <c r="K13" s="27"/>
      <c r="L13" s="210"/>
      <c r="M13" s="131"/>
      <c r="N13" s="131"/>
      <c r="O13" s="54"/>
      <c r="P13" s="132"/>
      <c r="Q13" s="134"/>
      <c r="R13" s="131"/>
      <c r="S13" s="131"/>
      <c r="T13" s="54"/>
      <c r="U13" s="132"/>
      <c r="V13" s="37"/>
    </row>
    <row r="14" spans="3:22" s="13" customFormat="1" ht="12.75">
      <c r="C14" s="46"/>
      <c r="D14" s="211" t="s">
        <v>93</v>
      </c>
      <c r="E14" s="46" t="s">
        <v>100</v>
      </c>
      <c r="F14" s="46">
        <v>4000</v>
      </c>
      <c r="G14" s="46" t="s">
        <v>87</v>
      </c>
      <c r="H14" s="131">
        <v>0</v>
      </c>
      <c r="I14" s="131">
        <v>1.58</v>
      </c>
      <c r="J14" s="131">
        <f>$I14+$H14/($F14*$L14)</f>
        <v>1.58</v>
      </c>
      <c r="K14" s="132" t="s">
        <v>46</v>
      </c>
      <c r="L14" s="133">
        <v>61</v>
      </c>
      <c r="M14" s="131"/>
      <c r="N14" s="131"/>
      <c r="O14" s="54"/>
      <c r="P14" s="132"/>
      <c r="Q14" s="134">
        <v>3</v>
      </c>
      <c r="R14" s="131"/>
      <c r="S14" s="131"/>
      <c r="T14" s="54"/>
      <c r="U14" s="132"/>
      <c r="V14" s="37"/>
    </row>
    <row r="15" spans="3:22" s="13" customFormat="1" ht="12.75">
      <c r="C15" s="46"/>
      <c r="D15" s="130" t="s">
        <v>94</v>
      </c>
      <c r="E15" s="46"/>
      <c r="F15"/>
      <c r="G15"/>
      <c r="H15"/>
      <c r="I15"/>
      <c r="J15"/>
      <c r="K15" s="253"/>
      <c r="L15" s="210"/>
      <c r="M15" s="131"/>
      <c r="N15" s="131"/>
      <c r="O15" s="54"/>
      <c r="P15" s="132"/>
      <c r="Q15" s="134"/>
      <c r="R15" s="131"/>
      <c r="S15" s="131"/>
      <c r="T15" s="54"/>
      <c r="U15" s="132"/>
      <c r="V15" s="37"/>
    </row>
    <row r="16" spans="3:22" s="13" customFormat="1" ht="12.75">
      <c r="C16" s="46"/>
      <c r="D16" s="211" t="s">
        <v>91</v>
      </c>
      <c r="E16" s="46" t="s">
        <v>101</v>
      </c>
      <c r="F16" s="46">
        <v>4200</v>
      </c>
      <c r="G16" s="46" t="s">
        <v>87</v>
      </c>
      <c r="H16" s="131">
        <v>1350</v>
      </c>
      <c r="I16" s="131">
        <f>0.13</f>
        <v>0.13</v>
      </c>
      <c r="J16" s="131">
        <f>$I16+$H16/($F16*$L16)</f>
        <v>0.13526932084309135</v>
      </c>
      <c r="K16" s="132" t="s">
        <v>52</v>
      </c>
      <c r="L16" s="133">
        <v>61</v>
      </c>
      <c r="M16" s="131"/>
      <c r="N16" s="131"/>
      <c r="O16" s="54"/>
      <c r="P16" s="132"/>
      <c r="Q16" s="134">
        <v>3</v>
      </c>
      <c r="R16" s="131"/>
      <c r="S16" s="131"/>
      <c r="T16" s="54"/>
      <c r="U16" s="132"/>
      <c r="V16" s="37"/>
    </row>
    <row r="17" spans="3:22" s="13" customFormat="1" ht="12.75">
      <c r="C17" s="16"/>
      <c r="D17" s="20" t="s">
        <v>95</v>
      </c>
      <c r="E17" s="16" t="s">
        <v>97</v>
      </c>
      <c r="F17"/>
      <c r="G17"/>
      <c r="H17"/>
      <c r="I17"/>
      <c r="J17"/>
      <c r="K17" s="251"/>
      <c r="L17" s="133"/>
      <c r="M17" s="131"/>
      <c r="N17" s="131"/>
      <c r="O17" s="54"/>
      <c r="P17" s="132"/>
      <c r="Q17" s="134"/>
      <c r="R17" s="131"/>
      <c r="S17" s="131"/>
      <c r="T17" s="54"/>
      <c r="U17" s="132"/>
      <c r="V17" s="37"/>
    </row>
    <row r="18" spans="3:22" s="13" customFormat="1" ht="12.75">
      <c r="C18" s="16"/>
      <c r="D18" s="17" t="s">
        <v>96</v>
      </c>
      <c r="E18" s="16" t="s">
        <v>102</v>
      </c>
      <c r="F18" s="16">
        <v>4200</v>
      </c>
      <c r="G18" s="16" t="s">
        <v>98</v>
      </c>
      <c r="H18" s="18">
        <v>5450</v>
      </c>
      <c r="I18" s="18">
        <f>0.17</f>
        <v>0.17</v>
      </c>
      <c r="J18" s="18">
        <f>$I18+$H18/($F18*$L18)</f>
        <v>0.19127244340359095</v>
      </c>
      <c r="K18" s="29" t="s">
        <v>52</v>
      </c>
      <c r="L18" s="25">
        <v>61</v>
      </c>
      <c r="M18" s="18">
        <f>J18*L18</f>
        <v>11.667619047619048</v>
      </c>
      <c r="N18" s="18" t="str">
        <f>K18</f>
        <v>EUR</v>
      </c>
      <c r="O18" s="19">
        <f>IF(N18=P18,M18,M18*$P$81)</f>
        <v>18.318161904761908</v>
      </c>
      <c r="P18" s="29" t="s">
        <v>46</v>
      </c>
      <c r="Q18" s="32">
        <v>3</v>
      </c>
      <c r="R18" s="18">
        <f>$J18*Q18</f>
        <v>0.5738173302107729</v>
      </c>
      <c r="S18" s="18" t="str">
        <f>$K18</f>
        <v>EUR</v>
      </c>
      <c r="T18" s="19">
        <f>IF(S18=U18,R18,R18*$P$81)</f>
        <v>0.9008932084309135</v>
      </c>
      <c r="U18" s="29" t="s">
        <v>46</v>
      </c>
      <c r="V18" s="37"/>
    </row>
    <row r="19" spans="3:22" s="13" customFormat="1" ht="12.75">
      <c r="C19" s="219" t="s">
        <v>321</v>
      </c>
      <c r="D19" s="220" t="s">
        <v>320</v>
      </c>
      <c r="E19" s="221"/>
      <c r="F19" s="222"/>
      <c r="G19" s="222"/>
      <c r="H19" s="222"/>
      <c r="I19" s="223">
        <v>1.8</v>
      </c>
      <c r="J19" s="223">
        <v>1.8</v>
      </c>
      <c r="K19" s="252" t="s">
        <v>46</v>
      </c>
      <c r="L19" s="243">
        <v>1</v>
      </c>
      <c r="M19" s="224">
        <f>$J19*L19</f>
        <v>1.8</v>
      </c>
      <c r="N19" s="20" t="str">
        <f>$K19</f>
        <v>CHF</v>
      </c>
      <c r="O19" s="225">
        <f>IF(N19=P19,M19,M19*$P$81)</f>
        <v>1.8</v>
      </c>
      <c r="P19" s="29" t="s">
        <v>46</v>
      </c>
      <c r="Q19" s="32">
        <v>1</v>
      </c>
      <c r="R19" s="18">
        <f>$J19*Q19</f>
        <v>1.8</v>
      </c>
      <c r="S19" s="18" t="str">
        <f>$K19</f>
        <v>CHF</v>
      </c>
      <c r="T19" s="19">
        <f>IF(S19=U19,R19,R19*$P$81)</f>
        <v>1.8</v>
      </c>
      <c r="U19" s="29" t="s">
        <v>46</v>
      </c>
      <c r="V19" s="37"/>
    </row>
    <row r="20" spans="2:22" s="13" customFormat="1" ht="12.75">
      <c r="B20" s="2" t="s">
        <v>24</v>
      </c>
      <c r="D20" s="14"/>
      <c r="H20" s="15"/>
      <c r="I20" s="226"/>
      <c r="J20" s="226"/>
      <c r="K20" s="232"/>
      <c r="L20" s="227"/>
      <c r="M20" s="226"/>
      <c r="N20" s="233"/>
      <c r="O20" s="228"/>
      <c r="P20" s="30"/>
      <c r="Q20" s="33"/>
      <c r="R20" s="131"/>
      <c r="S20" s="131"/>
      <c r="T20" s="54"/>
      <c r="U20" s="132"/>
      <c r="V20" s="37"/>
    </row>
    <row r="21" spans="3:22" s="13" customFormat="1" ht="12.75">
      <c r="C21" s="152" t="s">
        <v>136</v>
      </c>
      <c r="D21" s="138" t="s">
        <v>322</v>
      </c>
      <c r="E21" s="149" t="s">
        <v>138</v>
      </c>
      <c r="F21" s="155" t="s">
        <v>139</v>
      </c>
      <c r="G21" s="155"/>
      <c r="H21" s="155"/>
      <c r="I21" s="229">
        <v>9</v>
      </c>
      <c r="J21" s="229">
        <f>L21*I21</f>
        <v>9</v>
      </c>
      <c r="K21" s="248" t="s">
        <v>46</v>
      </c>
      <c r="L21" s="244">
        <v>1</v>
      </c>
      <c r="M21" s="230">
        <f aca="true" t="shared" si="0" ref="M21:M37">$J21*L21</f>
        <v>9</v>
      </c>
      <c r="N21" s="40" t="str">
        <f aca="true" t="shared" si="1" ref="N21:N37">$K21</f>
        <v>CHF</v>
      </c>
      <c r="O21" s="231">
        <f aca="true" t="shared" si="2" ref="O21:O46">IF(N21=P21,M21,M21*$P$81)</f>
        <v>9</v>
      </c>
      <c r="P21" s="42" t="s">
        <v>46</v>
      </c>
      <c r="Q21" s="249">
        <f>12/50</f>
        <v>0.24</v>
      </c>
      <c r="R21" s="41">
        <f aca="true" t="shared" si="3" ref="R21:R37">$J21*Q21</f>
        <v>2.16</v>
      </c>
      <c r="S21" s="41" t="str">
        <f aca="true" t="shared" si="4" ref="S21:S37">$K21</f>
        <v>CHF</v>
      </c>
      <c r="T21" s="44">
        <f aca="true" t="shared" si="5" ref="T21:T46">IF(S21=U21,R21,R21*$P$81)</f>
        <v>2.16</v>
      </c>
      <c r="U21" s="42" t="s">
        <v>46</v>
      </c>
      <c r="V21" s="37"/>
    </row>
    <row r="22" spans="3:22" s="13" customFormat="1" ht="12.75">
      <c r="C22" s="152" t="s">
        <v>140</v>
      </c>
      <c r="D22" s="138"/>
      <c r="E22" s="149" t="s">
        <v>141</v>
      </c>
      <c r="F22" s="155"/>
      <c r="G22" s="155"/>
      <c r="H22" s="155"/>
      <c r="I22" s="39"/>
      <c r="J22" s="229">
        <v>0.13</v>
      </c>
      <c r="K22" s="248" t="s">
        <v>46</v>
      </c>
      <c r="L22" s="244">
        <v>2</v>
      </c>
      <c r="M22" s="41">
        <f t="shared" si="0"/>
        <v>0.26</v>
      </c>
      <c r="N22" s="40" t="str">
        <f t="shared" si="1"/>
        <v>CHF</v>
      </c>
      <c r="O22" s="231">
        <f t="shared" si="2"/>
        <v>0.26</v>
      </c>
      <c r="P22" s="42" t="s">
        <v>46</v>
      </c>
      <c r="Q22" s="45">
        <v>2</v>
      </c>
      <c r="R22" s="41">
        <f t="shared" si="3"/>
        <v>0.26</v>
      </c>
      <c r="S22" s="41" t="str">
        <f t="shared" si="4"/>
        <v>CHF</v>
      </c>
      <c r="T22" s="44">
        <f t="shared" si="5"/>
        <v>0.26</v>
      </c>
      <c r="U22" s="42" t="s">
        <v>46</v>
      </c>
      <c r="V22" s="37"/>
    </row>
    <row r="23" spans="3:22" s="13" customFormat="1" ht="12.75">
      <c r="C23" s="152" t="s">
        <v>142</v>
      </c>
      <c r="D23" s="138"/>
      <c r="E23" s="149" t="s">
        <v>143</v>
      </c>
      <c r="F23" s="155"/>
      <c r="G23" s="155"/>
      <c r="H23" s="155"/>
      <c r="I23" s="39"/>
      <c r="J23" s="229">
        <v>0.03</v>
      </c>
      <c r="K23" s="248" t="s">
        <v>46</v>
      </c>
      <c r="L23" s="244">
        <v>2</v>
      </c>
      <c r="M23" s="41">
        <f t="shared" si="0"/>
        <v>0.06</v>
      </c>
      <c r="N23" s="40" t="str">
        <f t="shared" si="1"/>
        <v>CHF</v>
      </c>
      <c r="O23" s="231">
        <f t="shared" si="2"/>
        <v>0.06</v>
      </c>
      <c r="P23" s="42" t="s">
        <v>46</v>
      </c>
      <c r="Q23" s="45">
        <v>2</v>
      </c>
      <c r="R23" s="41">
        <f t="shared" si="3"/>
        <v>0.06</v>
      </c>
      <c r="S23" s="41" t="str">
        <f t="shared" si="4"/>
        <v>CHF</v>
      </c>
      <c r="T23" s="44">
        <f t="shared" si="5"/>
        <v>0.06</v>
      </c>
      <c r="U23" s="42" t="s">
        <v>46</v>
      </c>
      <c r="V23" s="37"/>
    </row>
    <row r="24" spans="3:22" s="13" customFormat="1" ht="12.75">
      <c r="C24" s="141" t="s">
        <v>147</v>
      </c>
      <c r="D24" s="138"/>
      <c r="E24" s="138" t="s">
        <v>148</v>
      </c>
      <c r="F24" s="155"/>
      <c r="G24" s="155"/>
      <c r="H24" s="155"/>
      <c r="I24" s="155"/>
      <c r="J24" s="229">
        <v>2</v>
      </c>
      <c r="K24" s="248" t="s">
        <v>46</v>
      </c>
      <c r="L24" s="244">
        <v>1</v>
      </c>
      <c r="M24" s="41">
        <f t="shared" si="0"/>
        <v>2</v>
      </c>
      <c r="N24" s="40" t="str">
        <f t="shared" si="1"/>
        <v>CHF</v>
      </c>
      <c r="O24" s="44">
        <f t="shared" si="2"/>
        <v>2</v>
      </c>
      <c r="P24" s="42" t="s">
        <v>46</v>
      </c>
      <c r="Q24" s="250"/>
      <c r="R24" s="41">
        <f t="shared" si="3"/>
        <v>0</v>
      </c>
      <c r="S24" s="41" t="str">
        <f t="shared" si="4"/>
        <v>CHF</v>
      </c>
      <c r="T24" s="44">
        <f t="shared" si="5"/>
        <v>0</v>
      </c>
      <c r="U24" s="42" t="s">
        <v>46</v>
      </c>
      <c r="V24" s="37"/>
    </row>
    <row r="25" spans="3:22" s="13" customFormat="1" ht="12.75">
      <c r="C25" s="141" t="s">
        <v>147</v>
      </c>
      <c r="D25" s="138"/>
      <c r="E25" s="138" t="s">
        <v>328</v>
      </c>
      <c r="F25" s="155"/>
      <c r="G25" s="155"/>
      <c r="H25" s="155"/>
      <c r="I25" s="155"/>
      <c r="J25" s="229">
        <v>0.02</v>
      </c>
      <c r="K25" s="248" t="s">
        <v>46</v>
      </c>
      <c r="L25" s="244">
        <v>6</v>
      </c>
      <c r="M25" s="41">
        <f t="shared" si="0"/>
        <v>0.12</v>
      </c>
      <c r="N25" s="40" t="str">
        <f t="shared" si="1"/>
        <v>CHF</v>
      </c>
      <c r="O25" s="44">
        <f t="shared" si="2"/>
        <v>0.12</v>
      </c>
      <c r="P25" s="42" t="s">
        <v>46</v>
      </c>
      <c r="Q25" s="250">
        <v>6</v>
      </c>
      <c r="R25" s="41">
        <f t="shared" si="3"/>
        <v>0.12</v>
      </c>
      <c r="S25" s="41" t="str">
        <f t="shared" si="4"/>
        <v>CHF</v>
      </c>
      <c r="T25" s="44">
        <f t="shared" si="5"/>
        <v>0.12</v>
      </c>
      <c r="U25" s="42" t="s">
        <v>46</v>
      </c>
      <c r="V25" s="37"/>
    </row>
    <row r="26" spans="3:22" s="13" customFormat="1" ht="12.75">
      <c r="C26" s="152" t="s">
        <v>150</v>
      </c>
      <c r="D26" s="138"/>
      <c r="E26" s="149" t="s">
        <v>151</v>
      </c>
      <c r="F26" s="155"/>
      <c r="G26" s="155"/>
      <c r="H26" s="155"/>
      <c r="I26" s="155"/>
      <c r="J26" s="229">
        <v>0.04</v>
      </c>
      <c r="K26" s="248" t="s">
        <v>46</v>
      </c>
      <c r="L26" s="244">
        <v>6</v>
      </c>
      <c r="M26" s="41">
        <f t="shared" si="0"/>
        <v>0.24</v>
      </c>
      <c r="N26" s="40" t="str">
        <f t="shared" si="1"/>
        <v>CHF</v>
      </c>
      <c r="O26" s="44">
        <f t="shared" si="2"/>
        <v>0.24</v>
      </c>
      <c r="P26" s="42" t="s">
        <v>46</v>
      </c>
      <c r="Q26" s="250">
        <v>22</v>
      </c>
      <c r="R26" s="41">
        <f t="shared" si="3"/>
        <v>0.88</v>
      </c>
      <c r="S26" s="41" t="str">
        <f t="shared" si="4"/>
        <v>CHF</v>
      </c>
      <c r="T26" s="44">
        <f t="shared" si="5"/>
        <v>0.88</v>
      </c>
      <c r="U26" s="42" t="s">
        <v>46</v>
      </c>
      <c r="V26" s="37"/>
    </row>
    <row r="27" spans="3:22" s="13" customFormat="1" ht="12.75">
      <c r="C27" s="138" t="s">
        <v>326</v>
      </c>
      <c r="D27" s="39"/>
      <c r="E27" s="138" t="s">
        <v>327</v>
      </c>
      <c r="F27" s="39"/>
      <c r="G27" s="155"/>
      <c r="H27" s="155"/>
      <c r="I27" s="155"/>
      <c r="J27" s="229">
        <v>0.09</v>
      </c>
      <c r="K27" s="248" t="s">
        <v>46</v>
      </c>
      <c r="L27" s="244"/>
      <c r="M27" s="41"/>
      <c r="N27" s="40"/>
      <c r="O27" s="44"/>
      <c r="P27" s="42"/>
      <c r="Q27" s="245">
        <v>2</v>
      </c>
      <c r="R27" s="41">
        <f t="shared" si="3"/>
        <v>0.18</v>
      </c>
      <c r="S27" s="41" t="str">
        <f t="shared" si="4"/>
        <v>CHF</v>
      </c>
      <c r="T27" s="44">
        <f>IF(S27=U27,R27,R27*$P$81)</f>
        <v>0.18</v>
      </c>
      <c r="U27" s="42" t="s">
        <v>46</v>
      </c>
      <c r="V27" s="37"/>
    </row>
    <row r="28" spans="3:22" s="13" customFormat="1" ht="12.75">
      <c r="C28" s="256" t="s">
        <v>152</v>
      </c>
      <c r="D28" s="257" t="s">
        <v>153</v>
      </c>
      <c r="E28" s="258" t="s">
        <v>154</v>
      </c>
      <c r="F28" s="258" t="s">
        <v>155</v>
      </c>
      <c r="G28" s="258"/>
      <c r="H28" s="258"/>
      <c r="I28" s="258"/>
      <c r="J28" s="279">
        <v>0.5</v>
      </c>
      <c r="K28" s="259" t="s">
        <v>46</v>
      </c>
      <c r="L28" s="260">
        <v>4</v>
      </c>
      <c r="M28" s="261">
        <f t="shared" si="0"/>
        <v>2</v>
      </c>
      <c r="N28" s="262" t="str">
        <f t="shared" si="1"/>
        <v>CHF</v>
      </c>
      <c r="O28" s="263">
        <f t="shared" si="2"/>
        <v>2</v>
      </c>
      <c r="P28" s="264" t="s">
        <v>46</v>
      </c>
      <c r="Q28" s="265">
        <v>4</v>
      </c>
      <c r="R28" s="261">
        <f t="shared" si="3"/>
        <v>2</v>
      </c>
      <c r="S28" s="41" t="str">
        <f t="shared" si="4"/>
        <v>CHF</v>
      </c>
      <c r="T28" s="44">
        <f t="shared" si="5"/>
        <v>2</v>
      </c>
      <c r="U28" s="42" t="s">
        <v>46</v>
      </c>
      <c r="V28" s="37"/>
    </row>
    <row r="29" spans="3:22" s="13" customFormat="1" ht="12.75">
      <c r="C29" s="141" t="s">
        <v>147</v>
      </c>
      <c r="D29" s="138"/>
      <c r="E29" s="138" t="s">
        <v>156</v>
      </c>
      <c r="F29" s="138"/>
      <c r="G29" s="138"/>
      <c r="H29" s="138"/>
      <c r="I29" s="138"/>
      <c r="J29" s="280">
        <v>0.02</v>
      </c>
      <c r="K29" s="248" t="s">
        <v>46</v>
      </c>
      <c r="L29" s="245">
        <v>4</v>
      </c>
      <c r="M29" s="41">
        <f t="shared" si="0"/>
        <v>0.08</v>
      </c>
      <c r="N29" s="40" t="str">
        <f t="shared" si="1"/>
        <v>CHF</v>
      </c>
      <c r="O29" s="44">
        <f t="shared" si="2"/>
        <v>0.08</v>
      </c>
      <c r="P29" s="42" t="s">
        <v>46</v>
      </c>
      <c r="Q29" s="45">
        <v>4</v>
      </c>
      <c r="R29" s="41">
        <f t="shared" si="3"/>
        <v>0.08</v>
      </c>
      <c r="S29" s="41" t="str">
        <f t="shared" si="4"/>
        <v>CHF</v>
      </c>
      <c r="T29" s="44">
        <f t="shared" si="5"/>
        <v>0.08</v>
      </c>
      <c r="U29" s="42" t="s">
        <v>46</v>
      </c>
      <c r="V29" s="37"/>
    </row>
    <row r="30" spans="3:22" s="13" customFormat="1" ht="12.75">
      <c r="C30" s="141" t="s">
        <v>152</v>
      </c>
      <c r="D30" s="138"/>
      <c r="E30" s="138" t="s">
        <v>154</v>
      </c>
      <c r="F30" s="138" t="s">
        <v>155</v>
      </c>
      <c r="G30" s="138"/>
      <c r="H30" s="138"/>
      <c r="I30" s="138"/>
      <c r="J30" s="280">
        <v>0.5</v>
      </c>
      <c r="K30" s="248" t="s">
        <v>46</v>
      </c>
      <c r="L30" s="245">
        <v>2</v>
      </c>
      <c r="M30" s="41">
        <f t="shared" si="0"/>
        <v>1</v>
      </c>
      <c r="N30" s="40" t="str">
        <f t="shared" si="1"/>
        <v>CHF</v>
      </c>
      <c r="O30" s="44">
        <f t="shared" si="2"/>
        <v>1</v>
      </c>
      <c r="P30" s="42" t="s">
        <v>46</v>
      </c>
      <c r="Q30" s="45">
        <v>2</v>
      </c>
      <c r="R30" s="41">
        <f t="shared" si="3"/>
        <v>1</v>
      </c>
      <c r="S30" s="41" t="str">
        <f t="shared" si="4"/>
        <v>CHF</v>
      </c>
      <c r="T30" s="44">
        <f t="shared" si="5"/>
        <v>1</v>
      </c>
      <c r="U30" s="42" t="s">
        <v>46</v>
      </c>
      <c r="V30" s="37"/>
    </row>
    <row r="31" spans="3:22" s="13" customFormat="1" ht="12.75">
      <c r="C31" s="141" t="s">
        <v>157</v>
      </c>
      <c r="D31" s="156" t="s">
        <v>158</v>
      </c>
      <c r="E31" s="138" t="s">
        <v>154</v>
      </c>
      <c r="F31" s="138" t="s">
        <v>159</v>
      </c>
      <c r="G31" s="138"/>
      <c r="H31" s="138"/>
      <c r="I31" s="138"/>
      <c r="J31" s="280">
        <v>0.02</v>
      </c>
      <c r="K31" s="248" t="s">
        <v>46</v>
      </c>
      <c r="L31" s="245">
        <v>2</v>
      </c>
      <c r="M31" s="41">
        <f t="shared" si="0"/>
        <v>0.04</v>
      </c>
      <c r="N31" s="40" t="str">
        <f t="shared" si="1"/>
        <v>CHF</v>
      </c>
      <c r="O31" s="44">
        <f t="shared" si="2"/>
        <v>0.04</v>
      </c>
      <c r="P31" s="42" t="s">
        <v>46</v>
      </c>
      <c r="Q31" s="45">
        <v>2</v>
      </c>
      <c r="R31" s="41">
        <f t="shared" si="3"/>
        <v>0.04</v>
      </c>
      <c r="S31" s="41" t="str">
        <f t="shared" si="4"/>
        <v>CHF</v>
      </c>
      <c r="T31" s="44">
        <f t="shared" si="5"/>
        <v>0.04</v>
      </c>
      <c r="U31" s="42" t="s">
        <v>46</v>
      </c>
      <c r="V31" s="37"/>
    </row>
    <row r="32" spans="3:22" s="13" customFormat="1" ht="12.75">
      <c r="C32" s="141" t="s">
        <v>160</v>
      </c>
      <c r="D32" s="156" t="s">
        <v>161</v>
      </c>
      <c r="E32" s="138" t="s">
        <v>162</v>
      </c>
      <c r="F32" s="138" t="s">
        <v>163</v>
      </c>
      <c r="G32" s="138"/>
      <c r="H32" s="138"/>
      <c r="I32" s="138"/>
      <c r="J32" s="280">
        <v>0.03</v>
      </c>
      <c r="K32" s="248" t="s">
        <v>46</v>
      </c>
      <c r="L32" s="245">
        <v>1</v>
      </c>
      <c r="M32" s="41">
        <f t="shared" si="0"/>
        <v>0.03</v>
      </c>
      <c r="N32" s="40" t="str">
        <f t="shared" si="1"/>
        <v>CHF</v>
      </c>
      <c r="O32" s="44">
        <f t="shared" si="2"/>
        <v>0.03</v>
      </c>
      <c r="P32" s="42" t="s">
        <v>46</v>
      </c>
      <c r="Q32" s="45">
        <v>1</v>
      </c>
      <c r="R32" s="41">
        <f t="shared" si="3"/>
        <v>0.03</v>
      </c>
      <c r="S32" s="41" t="str">
        <f t="shared" si="4"/>
        <v>CHF</v>
      </c>
      <c r="T32" s="44">
        <f t="shared" si="5"/>
        <v>0.03</v>
      </c>
      <c r="U32" s="42" t="s">
        <v>46</v>
      </c>
      <c r="V32" s="37"/>
    </row>
    <row r="33" spans="3:22" s="13" customFormat="1" ht="12.75">
      <c r="C33" s="141" t="s">
        <v>164</v>
      </c>
      <c r="D33" s="156"/>
      <c r="E33" s="138" t="s">
        <v>165</v>
      </c>
      <c r="F33" s="138" t="s">
        <v>166</v>
      </c>
      <c r="G33" s="138"/>
      <c r="H33" s="138"/>
      <c r="I33" s="138"/>
      <c r="J33" s="280">
        <v>3</v>
      </c>
      <c r="K33" s="248" t="s">
        <v>46</v>
      </c>
      <c r="L33" s="245">
        <v>1</v>
      </c>
      <c r="M33" s="41">
        <f t="shared" si="0"/>
        <v>3</v>
      </c>
      <c r="N33" s="40" t="str">
        <f t="shared" si="1"/>
        <v>CHF</v>
      </c>
      <c r="O33" s="44">
        <f t="shared" si="2"/>
        <v>3</v>
      </c>
      <c r="P33" s="42" t="s">
        <v>46</v>
      </c>
      <c r="Q33" s="45">
        <v>1</v>
      </c>
      <c r="R33" s="41">
        <f t="shared" si="3"/>
        <v>3</v>
      </c>
      <c r="S33" s="41" t="str">
        <f t="shared" si="4"/>
        <v>CHF</v>
      </c>
      <c r="T33" s="44">
        <f t="shared" si="5"/>
        <v>3</v>
      </c>
      <c r="U33" s="42" t="s">
        <v>46</v>
      </c>
      <c r="V33" s="37"/>
    </row>
    <row r="34" spans="3:22" s="13" customFormat="1" ht="12.75">
      <c r="C34" s="136" t="s">
        <v>157</v>
      </c>
      <c r="D34" s="154" t="s">
        <v>181</v>
      </c>
      <c r="E34" s="138" t="s">
        <v>182</v>
      </c>
      <c r="F34" s="137" t="s">
        <v>183</v>
      </c>
      <c r="G34" s="137"/>
      <c r="H34" s="137"/>
      <c r="I34" s="138"/>
      <c r="J34" s="280">
        <v>0.05</v>
      </c>
      <c r="K34" s="248" t="s">
        <v>46</v>
      </c>
      <c r="L34" s="245">
        <v>3</v>
      </c>
      <c r="M34" s="41">
        <f t="shared" si="0"/>
        <v>0.15000000000000002</v>
      </c>
      <c r="N34" s="40" t="str">
        <f t="shared" si="1"/>
        <v>CHF</v>
      </c>
      <c r="O34" s="44">
        <f t="shared" si="2"/>
        <v>0.15000000000000002</v>
      </c>
      <c r="P34" s="42" t="s">
        <v>46</v>
      </c>
      <c r="Q34" s="45">
        <v>3</v>
      </c>
      <c r="R34" s="41">
        <f t="shared" si="3"/>
        <v>0.15000000000000002</v>
      </c>
      <c r="S34" s="41" t="str">
        <f t="shared" si="4"/>
        <v>CHF</v>
      </c>
      <c r="T34" s="44">
        <f t="shared" si="5"/>
        <v>0.15000000000000002</v>
      </c>
      <c r="U34" s="42" t="s">
        <v>46</v>
      </c>
      <c r="V34" s="37"/>
    </row>
    <row r="35" spans="3:22" s="13" customFormat="1" ht="12.75">
      <c r="C35" s="136" t="s">
        <v>184</v>
      </c>
      <c r="D35" s="154" t="s">
        <v>185</v>
      </c>
      <c r="E35" s="138" t="s">
        <v>182</v>
      </c>
      <c r="F35" s="137" t="s">
        <v>186</v>
      </c>
      <c r="G35" s="137"/>
      <c r="H35" s="137"/>
      <c r="I35" s="138"/>
      <c r="J35" s="280">
        <v>0.1</v>
      </c>
      <c r="K35" s="248" t="s">
        <v>46</v>
      </c>
      <c r="L35" s="245">
        <v>2</v>
      </c>
      <c r="M35" s="41">
        <f t="shared" si="0"/>
        <v>0.2</v>
      </c>
      <c r="N35" s="40" t="str">
        <f t="shared" si="1"/>
        <v>CHF</v>
      </c>
      <c r="O35" s="44">
        <f t="shared" si="2"/>
        <v>0.2</v>
      </c>
      <c r="P35" s="42" t="s">
        <v>46</v>
      </c>
      <c r="Q35" s="45">
        <v>2</v>
      </c>
      <c r="R35" s="41">
        <f t="shared" si="3"/>
        <v>0.2</v>
      </c>
      <c r="S35" s="41" t="str">
        <f t="shared" si="4"/>
        <v>CHF</v>
      </c>
      <c r="T35" s="44">
        <f t="shared" si="5"/>
        <v>0.2</v>
      </c>
      <c r="U35" s="42" t="s">
        <v>46</v>
      </c>
      <c r="V35" s="37"/>
    </row>
    <row r="36" spans="3:22" s="13" customFormat="1" ht="12.75">
      <c r="C36" s="136" t="s">
        <v>187</v>
      </c>
      <c r="D36" s="154" t="s">
        <v>188</v>
      </c>
      <c r="E36" s="138" t="s">
        <v>182</v>
      </c>
      <c r="F36" s="137" t="s">
        <v>189</v>
      </c>
      <c r="G36" s="137"/>
      <c r="H36" s="137"/>
      <c r="I36" s="138"/>
      <c r="J36" s="280">
        <v>0.2</v>
      </c>
      <c r="K36" s="248" t="s">
        <v>46</v>
      </c>
      <c r="L36" s="245">
        <v>2</v>
      </c>
      <c r="M36" s="41">
        <f t="shared" si="0"/>
        <v>0.4</v>
      </c>
      <c r="N36" s="40" t="str">
        <f t="shared" si="1"/>
        <v>CHF</v>
      </c>
      <c r="O36" s="44">
        <f t="shared" si="2"/>
        <v>0.4</v>
      </c>
      <c r="P36" s="42" t="s">
        <v>46</v>
      </c>
      <c r="Q36" s="45">
        <v>2</v>
      </c>
      <c r="R36" s="41">
        <f t="shared" si="3"/>
        <v>0.4</v>
      </c>
      <c r="S36" s="41" t="str">
        <f t="shared" si="4"/>
        <v>CHF</v>
      </c>
      <c r="T36" s="44">
        <f t="shared" si="5"/>
        <v>0.4</v>
      </c>
      <c r="U36" s="42" t="s">
        <v>46</v>
      </c>
      <c r="V36" s="37"/>
    </row>
    <row r="37" spans="3:22" s="13" customFormat="1" ht="12.75">
      <c r="C37" s="136" t="s">
        <v>190</v>
      </c>
      <c r="D37" s="154" t="s">
        <v>191</v>
      </c>
      <c r="E37" s="138" t="s">
        <v>192</v>
      </c>
      <c r="F37" s="137" t="s">
        <v>193</v>
      </c>
      <c r="G37" s="137"/>
      <c r="H37" s="137"/>
      <c r="I37" s="138"/>
      <c r="J37" s="280">
        <v>3</v>
      </c>
      <c r="K37" s="248" t="s">
        <v>46</v>
      </c>
      <c r="L37" s="245">
        <v>1</v>
      </c>
      <c r="M37" s="41">
        <f t="shared" si="0"/>
        <v>3</v>
      </c>
      <c r="N37" s="40" t="str">
        <f t="shared" si="1"/>
        <v>CHF</v>
      </c>
      <c r="O37" s="44">
        <f t="shared" si="2"/>
        <v>3</v>
      </c>
      <c r="P37" s="42" t="s">
        <v>46</v>
      </c>
      <c r="Q37" s="45">
        <v>1</v>
      </c>
      <c r="R37" s="41">
        <f t="shared" si="3"/>
        <v>3</v>
      </c>
      <c r="S37" s="41" t="str">
        <f t="shared" si="4"/>
        <v>CHF</v>
      </c>
      <c r="T37" s="44">
        <f t="shared" si="5"/>
        <v>3</v>
      </c>
      <c r="U37" s="42" t="s">
        <v>46</v>
      </c>
      <c r="V37" s="37"/>
    </row>
    <row r="38" spans="3:22" s="13" customFormat="1" ht="12.75">
      <c r="C38" s="39" t="s">
        <v>144</v>
      </c>
      <c r="D38" s="40" t="s">
        <v>104</v>
      </c>
      <c r="E38" s="39" t="s">
        <v>103</v>
      </c>
      <c r="F38" s="39">
        <v>8000</v>
      </c>
      <c r="G38" s="39" t="s">
        <v>92</v>
      </c>
      <c r="H38" s="41"/>
      <c r="I38" s="41"/>
      <c r="J38" s="230">
        <v>3.85</v>
      </c>
      <c r="K38" s="42" t="s">
        <v>46</v>
      </c>
      <c r="L38" s="45">
        <v>2</v>
      </c>
      <c r="M38" s="41">
        <f aca="true" t="shared" si="6" ref="M38:M44">$J38*L38</f>
        <v>7.7</v>
      </c>
      <c r="N38" s="39" t="str">
        <f>$K38</f>
        <v>CHF</v>
      </c>
      <c r="O38" s="44">
        <f t="shared" si="2"/>
        <v>7.7</v>
      </c>
      <c r="P38" s="42" t="s">
        <v>46</v>
      </c>
      <c r="Q38" s="43">
        <v>2</v>
      </c>
      <c r="R38" s="41">
        <f>$J38*Q38</f>
        <v>7.7</v>
      </c>
      <c r="S38" s="39" t="str">
        <f>$K38</f>
        <v>CHF</v>
      </c>
      <c r="T38" s="44">
        <f t="shared" si="5"/>
        <v>7.7</v>
      </c>
      <c r="U38" s="42" t="s">
        <v>46</v>
      </c>
      <c r="V38" s="37"/>
    </row>
    <row r="39" spans="3:22" s="13" customFormat="1" ht="12.75">
      <c r="C39" s="46"/>
      <c r="D39" s="130" t="s">
        <v>257</v>
      </c>
      <c r="E39" s="46" t="s">
        <v>107</v>
      </c>
      <c r="F39" s="46">
        <v>1</v>
      </c>
      <c r="G39" s="46" t="s">
        <v>258</v>
      </c>
      <c r="H39" s="131"/>
      <c r="I39" s="131"/>
      <c r="J39" s="281">
        <v>19</v>
      </c>
      <c r="K39" s="132" t="s">
        <v>46</v>
      </c>
      <c r="L39" s="133"/>
      <c r="M39" s="131"/>
      <c r="N39" s="46"/>
      <c r="O39" s="54"/>
      <c r="P39" s="132"/>
      <c r="Q39" s="133"/>
      <c r="R39" s="131"/>
      <c r="S39" s="46"/>
      <c r="T39" s="54"/>
      <c r="U39" s="132"/>
      <c r="V39" s="37"/>
    </row>
    <row r="40" spans="3:22" s="13" customFormat="1" ht="12.75">
      <c r="C40" s="39" t="s">
        <v>167</v>
      </c>
      <c r="D40" s="40" t="s">
        <v>256</v>
      </c>
      <c r="E40" s="39" t="s">
        <v>109</v>
      </c>
      <c r="F40" s="39">
        <v>1</v>
      </c>
      <c r="G40" s="39" t="s">
        <v>258</v>
      </c>
      <c r="H40" s="41"/>
      <c r="I40" s="41"/>
      <c r="J40" s="230">
        <v>0.7</v>
      </c>
      <c r="K40" s="42" t="s">
        <v>46</v>
      </c>
      <c r="L40" s="43">
        <f>183*0.012+6*0.006</f>
        <v>2.232</v>
      </c>
      <c r="M40" s="41">
        <f t="shared" si="6"/>
        <v>1.5624</v>
      </c>
      <c r="N40" s="39" t="str">
        <f>$K40</f>
        <v>CHF</v>
      </c>
      <c r="O40" s="44">
        <f t="shared" si="2"/>
        <v>1.5624</v>
      </c>
      <c r="P40" s="42" t="s">
        <v>46</v>
      </c>
      <c r="Q40" s="242">
        <f>L40*6/183</f>
        <v>0.07318032786885247</v>
      </c>
      <c r="R40" s="41">
        <f>$J40*Q40</f>
        <v>0.051226229508196726</v>
      </c>
      <c r="S40" s="39" t="str">
        <f>$K40</f>
        <v>CHF</v>
      </c>
      <c r="T40" s="44">
        <f t="shared" si="5"/>
        <v>0.051226229508196726</v>
      </c>
      <c r="U40" s="42" t="s">
        <v>46</v>
      </c>
      <c r="V40" s="37"/>
    </row>
    <row r="41" spans="3:35" ht="12.75">
      <c r="C41" s="21"/>
      <c r="D41" s="22" t="s">
        <v>106</v>
      </c>
      <c r="E41" s="21" t="s">
        <v>107</v>
      </c>
      <c r="F41" s="46"/>
      <c r="G41" s="21"/>
      <c r="H41" s="23"/>
      <c r="I41" s="23"/>
      <c r="J41" s="282">
        <f>23.85/170</f>
        <v>0.14029411764705882</v>
      </c>
      <c r="K41" s="31" t="s">
        <v>46</v>
      </c>
      <c r="L41" s="34"/>
      <c r="M41" s="23"/>
      <c r="N41" s="21"/>
      <c r="O41" s="24"/>
      <c r="P41" s="31"/>
      <c r="Q41" s="34"/>
      <c r="R41" s="23"/>
      <c r="S41" s="46"/>
      <c r="T41" s="24"/>
      <c r="U41" s="31"/>
      <c r="V41" s="9"/>
      <c r="W41"/>
      <c r="X41"/>
      <c r="Y41"/>
      <c r="Z41"/>
      <c r="AA41"/>
      <c r="AB41"/>
      <c r="AC41"/>
      <c r="AD41"/>
      <c r="AE41"/>
      <c r="AF41"/>
      <c r="AG41"/>
      <c r="AI41"/>
    </row>
    <row r="42" spans="3:22" s="13" customFormat="1" ht="12.75">
      <c r="C42" s="39" t="s">
        <v>172</v>
      </c>
      <c r="D42" s="40" t="s">
        <v>106</v>
      </c>
      <c r="E42" s="39" t="s">
        <v>109</v>
      </c>
      <c r="F42" s="39"/>
      <c r="G42" s="39"/>
      <c r="H42" s="41"/>
      <c r="I42" s="41"/>
      <c r="J42" s="230">
        <f>23.85/170/3</f>
        <v>0.04676470588235294</v>
      </c>
      <c r="K42" s="42" t="s">
        <v>46</v>
      </c>
      <c r="L42" s="45">
        <v>61</v>
      </c>
      <c r="M42" s="41">
        <f t="shared" si="6"/>
        <v>2.8526470588235293</v>
      </c>
      <c r="N42" s="39" t="str">
        <f aca="true" t="shared" si="7" ref="N42:N68">$K42</f>
        <v>CHF</v>
      </c>
      <c r="O42" s="44">
        <f t="shared" si="2"/>
        <v>2.8526470588235293</v>
      </c>
      <c r="P42" s="42" t="s">
        <v>46</v>
      </c>
      <c r="Q42" s="45">
        <v>0</v>
      </c>
      <c r="R42" s="41">
        <f aca="true" t="shared" si="8" ref="R42:R68">$J42*Q42</f>
        <v>0</v>
      </c>
      <c r="S42" s="39" t="str">
        <f aca="true" t="shared" si="9" ref="S42:S68">$K42</f>
        <v>CHF</v>
      </c>
      <c r="T42" s="44">
        <f t="shared" si="5"/>
        <v>0</v>
      </c>
      <c r="U42" s="42" t="s">
        <v>46</v>
      </c>
      <c r="V42" s="37"/>
    </row>
    <row r="43" spans="3:22" s="13" customFormat="1" ht="12.75">
      <c r="C43" s="39"/>
      <c r="D43" s="40" t="s">
        <v>105</v>
      </c>
      <c r="E43" s="39" t="s">
        <v>110</v>
      </c>
      <c r="F43" s="39">
        <v>400</v>
      </c>
      <c r="G43" s="39" t="s">
        <v>87</v>
      </c>
      <c r="H43" s="41"/>
      <c r="I43" s="41"/>
      <c r="J43" s="230">
        <f>6935/(400*3)</f>
        <v>5.779166666666667</v>
      </c>
      <c r="K43" s="42" t="s">
        <v>46</v>
      </c>
      <c r="L43" s="45">
        <v>0</v>
      </c>
      <c r="M43" s="41">
        <f t="shared" si="6"/>
        <v>0</v>
      </c>
      <c r="N43" s="39" t="str">
        <f t="shared" si="7"/>
        <v>CHF</v>
      </c>
      <c r="O43" s="44">
        <f t="shared" si="2"/>
        <v>0</v>
      </c>
      <c r="P43" s="42" t="s">
        <v>46</v>
      </c>
      <c r="Q43" s="45">
        <v>3</v>
      </c>
      <c r="R43" s="41">
        <f t="shared" si="8"/>
        <v>17.3375</v>
      </c>
      <c r="S43" s="39" t="str">
        <f t="shared" si="9"/>
        <v>CHF</v>
      </c>
      <c r="T43" s="44">
        <f t="shared" si="5"/>
        <v>17.3375</v>
      </c>
      <c r="U43" s="42" t="s">
        <v>46</v>
      </c>
      <c r="V43" s="37"/>
    </row>
    <row r="44" spans="3:22" s="13" customFormat="1" ht="12.75">
      <c r="C44" s="39"/>
      <c r="D44" s="40" t="s">
        <v>113</v>
      </c>
      <c r="E44" s="39" t="s">
        <v>112</v>
      </c>
      <c r="F44" s="39">
        <v>13</v>
      </c>
      <c r="G44" s="39" t="s">
        <v>114</v>
      </c>
      <c r="H44" s="41"/>
      <c r="I44" s="41"/>
      <c r="J44" s="230">
        <f>3.5*13/100</f>
        <v>0.455</v>
      </c>
      <c r="K44" s="42" t="s">
        <v>46</v>
      </c>
      <c r="L44" s="45">
        <v>1</v>
      </c>
      <c r="M44" s="41">
        <f t="shared" si="6"/>
        <v>0.455</v>
      </c>
      <c r="N44" s="39" t="str">
        <f t="shared" si="7"/>
        <v>CHF</v>
      </c>
      <c r="O44" s="44">
        <f t="shared" si="2"/>
        <v>0.455</v>
      </c>
      <c r="P44" s="42" t="s">
        <v>46</v>
      </c>
      <c r="Q44" s="45">
        <v>1</v>
      </c>
      <c r="R44" s="41">
        <f t="shared" si="8"/>
        <v>0.455</v>
      </c>
      <c r="S44" s="39" t="str">
        <f t="shared" si="9"/>
        <v>CHF</v>
      </c>
      <c r="T44" s="44">
        <f t="shared" si="5"/>
        <v>0.455</v>
      </c>
      <c r="U44" s="42" t="s">
        <v>46</v>
      </c>
      <c r="V44" s="37"/>
    </row>
    <row r="45" spans="3:22" s="13" customFormat="1" ht="12.75">
      <c r="C45" s="39"/>
      <c r="D45" s="40" t="s">
        <v>19</v>
      </c>
      <c r="E45" s="39"/>
      <c r="F45" s="39">
        <v>8000</v>
      </c>
      <c r="G45" s="39" t="s">
        <v>92</v>
      </c>
      <c r="H45" s="41"/>
      <c r="I45" s="41"/>
      <c r="J45" s="230">
        <v>14.35</v>
      </c>
      <c r="K45" s="42" t="s">
        <v>52</v>
      </c>
      <c r="L45" s="45">
        <v>2</v>
      </c>
      <c r="M45" s="41">
        <f>J45*L45</f>
        <v>28.7</v>
      </c>
      <c r="N45" s="39" t="str">
        <f t="shared" si="7"/>
        <v>EUR</v>
      </c>
      <c r="O45" s="44">
        <f t="shared" si="2"/>
        <v>45.059</v>
      </c>
      <c r="P45" s="42" t="s">
        <v>46</v>
      </c>
      <c r="Q45" s="45">
        <v>2</v>
      </c>
      <c r="R45" s="41">
        <f t="shared" si="8"/>
        <v>28.7</v>
      </c>
      <c r="S45" s="39" t="str">
        <f t="shared" si="9"/>
        <v>EUR</v>
      </c>
      <c r="T45" s="44">
        <f t="shared" si="5"/>
        <v>45.059</v>
      </c>
      <c r="U45" s="42" t="s">
        <v>46</v>
      </c>
      <c r="V45" s="37"/>
    </row>
    <row r="46" spans="3:22" s="13" customFormat="1" ht="12.75">
      <c r="C46" s="39"/>
      <c r="D46" s="40" t="s">
        <v>111</v>
      </c>
      <c r="E46" s="39"/>
      <c r="F46" s="39">
        <v>4000</v>
      </c>
      <c r="G46" s="39" t="s">
        <v>87</v>
      </c>
      <c r="H46" s="41"/>
      <c r="I46" s="41"/>
      <c r="J46" s="230">
        <v>14</v>
      </c>
      <c r="K46" s="42" t="s">
        <v>46</v>
      </c>
      <c r="L46" s="45">
        <v>2</v>
      </c>
      <c r="M46" s="41">
        <f>J46*L46</f>
        <v>28</v>
      </c>
      <c r="N46" s="39" t="str">
        <f t="shared" si="7"/>
        <v>CHF</v>
      </c>
      <c r="O46" s="44">
        <f t="shared" si="2"/>
        <v>28</v>
      </c>
      <c r="P46" s="42" t="s">
        <v>46</v>
      </c>
      <c r="Q46" s="45">
        <v>1</v>
      </c>
      <c r="R46" s="41">
        <f t="shared" si="8"/>
        <v>14</v>
      </c>
      <c r="S46" s="39" t="str">
        <f t="shared" si="9"/>
        <v>CHF</v>
      </c>
      <c r="T46" s="44">
        <f t="shared" si="5"/>
        <v>14</v>
      </c>
      <c r="U46" s="42" t="s">
        <v>46</v>
      </c>
      <c r="V46" s="37"/>
    </row>
    <row r="47" spans="2:22" s="13" customFormat="1" ht="12.75">
      <c r="B47" s="240" t="s">
        <v>323</v>
      </c>
      <c r="C47" s="234"/>
      <c r="D47" s="235"/>
      <c r="E47" s="46"/>
      <c r="F47" s="234"/>
      <c r="G47" s="234"/>
      <c r="H47" s="236"/>
      <c r="I47" s="236"/>
      <c r="J47" s="283"/>
      <c r="K47" s="132"/>
      <c r="L47" s="134"/>
      <c r="M47" s="131"/>
      <c r="N47" s="46"/>
      <c r="O47" s="54"/>
      <c r="P47" s="132"/>
      <c r="Q47" s="134"/>
      <c r="R47" s="131"/>
      <c r="S47" s="46"/>
      <c r="T47" s="54"/>
      <c r="U47" s="132"/>
      <c r="V47" s="37"/>
    </row>
    <row r="48" spans="2:22" s="13" customFormat="1" ht="12.75">
      <c r="B48"/>
      <c r="C48" s="136" t="s">
        <v>194</v>
      </c>
      <c r="D48" s="137" t="s">
        <v>195</v>
      </c>
      <c r="E48" s="138" t="s">
        <v>196</v>
      </c>
      <c r="F48" s="137"/>
      <c r="G48" s="137"/>
      <c r="H48" s="137"/>
      <c r="I48" s="137"/>
      <c r="J48" s="284">
        <v>0.06</v>
      </c>
      <c r="K48" s="42" t="s">
        <v>46</v>
      </c>
      <c r="L48" s="245">
        <v>2</v>
      </c>
      <c r="M48" s="41">
        <f aca="true" t="shared" si="10" ref="M48:M62">J48*L48</f>
        <v>0.12</v>
      </c>
      <c r="N48" s="39" t="str">
        <f t="shared" si="7"/>
        <v>CHF</v>
      </c>
      <c r="O48" s="44">
        <f aca="true" t="shared" si="11" ref="O48:O62">IF(N48=P48,M48,M48*$P$81)</f>
        <v>0.12</v>
      </c>
      <c r="P48" s="42" t="s">
        <v>46</v>
      </c>
      <c r="Q48" s="245">
        <v>2</v>
      </c>
      <c r="R48" s="41">
        <f t="shared" si="8"/>
        <v>0.12</v>
      </c>
      <c r="S48" s="39" t="str">
        <f t="shared" si="9"/>
        <v>CHF</v>
      </c>
      <c r="T48" s="44">
        <f aca="true" t="shared" si="12" ref="T48:T62">IF(S48=U48,R48,R48*$P$81)</f>
        <v>0.12</v>
      </c>
      <c r="U48" s="42" t="s">
        <v>46</v>
      </c>
      <c r="V48" s="37"/>
    </row>
    <row r="49" spans="2:22" s="13" customFormat="1" ht="12.75">
      <c r="B49"/>
      <c r="C49" s="136" t="s">
        <v>197</v>
      </c>
      <c r="D49" s="137"/>
      <c r="E49" s="138" t="s">
        <v>198</v>
      </c>
      <c r="F49" s="137"/>
      <c r="G49" s="137"/>
      <c r="H49" s="137"/>
      <c r="I49" s="137"/>
      <c r="J49" s="284">
        <v>0.02</v>
      </c>
      <c r="K49" s="42" t="s">
        <v>46</v>
      </c>
      <c r="L49" s="245">
        <v>3</v>
      </c>
      <c r="M49" s="41">
        <f t="shared" si="10"/>
        <v>0.06</v>
      </c>
      <c r="N49" s="39" t="str">
        <f t="shared" si="7"/>
        <v>CHF</v>
      </c>
      <c r="O49" s="44">
        <f t="shared" si="11"/>
        <v>0.06</v>
      </c>
      <c r="P49" s="42" t="s">
        <v>46</v>
      </c>
      <c r="Q49" s="245">
        <v>3</v>
      </c>
      <c r="R49" s="41">
        <f t="shared" si="8"/>
        <v>0.06</v>
      </c>
      <c r="S49" s="39" t="str">
        <f t="shared" si="9"/>
        <v>CHF</v>
      </c>
      <c r="T49" s="44">
        <f t="shared" si="12"/>
        <v>0.06</v>
      </c>
      <c r="U49" s="42" t="s">
        <v>46</v>
      </c>
      <c r="V49" s="37"/>
    </row>
    <row r="50" spans="2:22" s="13" customFormat="1" ht="12.75">
      <c r="B50"/>
      <c r="C50" s="136" t="s">
        <v>150</v>
      </c>
      <c r="D50" s="137"/>
      <c r="E50" s="138" t="s">
        <v>199</v>
      </c>
      <c r="F50" s="137"/>
      <c r="G50" s="137"/>
      <c r="H50" s="137"/>
      <c r="I50" s="137"/>
      <c r="J50" s="284">
        <v>0.04</v>
      </c>
      <c r="K50" s="42" t="s">
        <v>46</v>
      </c>
      <c r="L50" s="245">
        <v>6</v>
      </c>
      <c r="M50" s="41">
        <f t="shared" si="10"/>
        <v>0.24</v>
      </c>
      <c r="N50" s="39" t="str">
        <f t="shared" si="7"/>
        <v>CHF</v>
      </c>
      <c r="O50" s="44">
        <f t="shared" si="11"/>
        <v>0.24</v>
      </c>
      <c r="P50" s="42" t="s">
        <v>46</v>
      </c>
      <c r="Q50" s="245">
        <v>6</v>
      </c>
      <c r="R50" s="41">
        <f t="shared" si="8"/>
        <v>0.24</v>
      </c>
      <c r="S50" s="39" t="str">
        <f t="shared" si="9"/>
        <v>CHF</v>
      </c>
      <c r="T50" s="44">
        <f t="shared" si="12"/>
        <v>0.24</v>
      </c>
      <c r="U50" s="42" t="s">
        <v>46</v>
      </c>
      <c r="V50" s="37"/>
    </row>
    <row r="51" spans="2:22" s="13" customFormat="1" ht="12.75">
      <c r="B51"/>
      <c r="C51" s="141" t="s">
        <v>200</v>
      </c>
      <c r="D51" s="138"/>
      <c r="E51" s="138" t="s">
        <v>201</v>
      </c>
      <c r="F51" s="138" t="s">
        <v>202</v>
      </c>
      <c r="G51" s="138"/>
      <c r="H51" s="138"/>
      <c r="I51" s="138"/>
      <c r="J51" s="280">
        <v>0.1</v>
      </c>
      <c r="K51" s="42" t="s">
        <v>46</v>
      </c>
      <c r="L51" s="245">
        <v>1</v>
      </c>
      <c r="M51" s="41">
        <f t="shared" si="10"/>
        <v>0.1</v>
      </c>
      <c r="N51" s="39" t="str">
        <f t="shared" si="7"/>
        <v>CHF</v>
      </c>
      <c r="O51" s="44">
        <f t="shared" si="11"/>
        <v>0.1</v>
      </c>
      <c r="P51" s="42" t="s">
        <v>46</v>
      </c>
      <c r="Q51" s="245">
        <v>1</v>
      </c>
      <c r="R51" s="41">
        <f t="shared" si="8"/>
        <v>0.1</v>
      </c>
      <c r="S51" s="39" t="str">
        <f t="shared" si="9"/>
        <v>CHF</v>
      </c>
      <c r="T51" s="44">
        <f t="shared" si="12"/>
        <v>0.1</v>
      </c>
      <c r="U51" s="42" t="s">
        <v>46</v>
      </c>
      <c r="V51" s="37"/>
    </row>
    <row r="52" spans="2:22" s="13" customFormat="1" ht="12.75">
      <c r="B52"/>
      <c r="C52" s="136" t="s">
        <v>203</v>
      </c>
      <c r="D52" s="137"/>
      <c r="E52" s="138" t="s">
        <v>204</v>
      </c>
      <c r="F52" s="137" t="s">
        <v>205</v>
      </c>
      <c r="G52" s="137"/>
      <c r="H52" s="137"/>
      <c r="I52" s="137"/>
      <c r="J52" s="284">
        <v>0.34</v>
      </c>
      <c r="K52" s="42" t="s">
        <v>46</v>
      </c>
      <c r="L52" s="245">
        <v>3</v>
      </c>
      <c r="M52" s="41">
        <f t="shared" si="10"/>
        <v>1.02</v>
      </c>
      <c r="N52" s="39" t="str">
        <f t="shared" si="7"/>
        <v>CHF</v>
      </c>
      <c r="O52" s="44">
        <f t="shared" si="11"/>
        <v>1.02</v>
      </c>
      <c r="P52" s="42" t="s">
        <v>46</v>
      </c>
      <c r="Q52" s="245">
        <v>3</v>
      </c>
      <c r="R52" s="41">
        <f t="shared" si="8"/>
        <v>1.02</v>
      </c>
      <c r="S52" s="39" t="str">
        <f t="shared" si="9"/>
        <v>CHF</v>
      </c>
      <c r="T52" s="44">
        <f t="shared" si="12"/>
        <v>1.02</v>
      </c>
      <c r="U52" s="42" t="s">
        <v>46</v>
      </c>
      <c r="V52" s="37"/>
    </row>
    <row r="53" spans="2:22" s="13" customFormat="1" ht="12.75">
      <c r="B53"/>
      <c r="C53" s="136" t="s">
        <v>206</v>
      </c>
      <c r="D53" s="137"/>
      <c r="E53" s="138" t="s">
        <v>207</v>
      </c>
      <c r="F53" s="137" t="s">
        <v>208</v>
      </c>
      <c r="G53" s="137"/>
      <c r="H53" s="137"/>
      <c r="I53" s="137"/>
      <c r="J53" s="284">
        <v>0.35</v>
      </c>
      <c r="K53" s="42" t="s">
        <v>46</v>
      </c>
      <c r="L53" s="245">
        <v>3</v>
      </c>
      <c r="M53" s="41">
        <f t="shared" si="10"/>
        <v>1.0499999999999998</v>
      </c>
      <c r="N53" s="39" t="str">
        <f t="shared" si="7"/>
        <v>CHF</v>
      </c>
      <c r="O53" s="44">
        <f t="shared" si="11"/>
        <v>1.0499999999999998</v>
      </c>
      <c r="P53" s="42" t="s">
        <v>46</v>
      </c>
      <c r="Q53" s="245">
        <v>3</v>
      </c>
      <c r="R53" s="41">
        <f t="shared" si="8"/>
        <v>1.0499999999999998</v>
      </c>
      <c r="S53" s="39" t="str">
        <f t="shared" si="9"/>
        <v>CHF</v>
      </c>
      <c r="T53" s="44">
        <f t="shared" si="12"/>
        <v>1.0499999999999998</v>
      </c>
      <c r="U53" s="42" t="s">
        <v>46</v>
      </c>
      <c r="V53" s="37"/>
    </row>
    <row r="54" spans="2:22" s="13" customFormat="1" ht="12.75">
      <c r="B54"/>
      <c r="C54" s="144" t="s">
        <v>209</v>
      </c>
      <c r="D54" s="145"/>
      <c r="E54" s="145" t="s">
        <v>210</v>
      </c>
      <c r="F54" s="137"/>
      <c r="G54" s="137"/>
      <c r="H54" s="137"/>
      <c r="I54" s="137"/>
      <c r="J54" s="285">
        <v>8.3</v>
      </c>
      <c r="K54" s="42" t="s">
        <v>46</v>
      </c>
      <c r="L54" s="246">
        <v>2</v>
      </c>
      <c r="M54" s="41">
        <f t="shared" si="10"/>
        <v>16.6</v>
      </c>
      <c r="N54" s="39" t="str">
        <f t="shared" si="7"/>
        <v>CHF</v>
      </c>
      <c r="O54" s="44">
        <f t="shared" si="11"/>
        <v>16.6</v>
      </c>
      <c r="P54" s="42" t="s">
        <v>46</v>
      </c>
      <c r="Q54" s="246">
        <v>2</v>
      </c>
      <c r="R54" s="41">
        <f t="shared" si="8"/>
        <v>16.6</v>
      </c>
      <c r="S54" s="39" t="str">
        <f t="shared" si="9"/>
        <v>CHF</v>
      </c>
      <c r="T54" s="44">
        <f t="shared" si="12"/>
        <v>16.6</v>
      </c>
      <c r="U54" s="42" t="s">
        <v>46</v>
      </c>
      <c r="V54" s="37"/>
    </row>
    <row r="55" spans="2:22" s="13" customFormat="1" ht="12.75">
      <c r="B55"/>
      <c r="C55" s="144" t="s">
        <v>211</v>
      </c>
      <c r="D55" s="145"/>
      <c r="E55" s="145" t="s">
        <v>212</v>
      </c>
      <c r="F55" s="137"/>
      <c r="G55" s="137"/>
      <c r="H55" s="137"/>
      <c r="I55" s="137"/>
      <c r="J55" s="285">
        <v>4.7</v>
      </c>
      <c r="K55" s="42" t="s">
        <v>46</v>
      </c>
      <c r="L55" s="246">
        <v>1</v>
      </c>
      <c r="M55" s="41">
        <f t="shared" si="10"/>
        <v>4.7</v>
      </c>
      <c r="N55" s="39" t="str">
        <f t="shared" si="7"/>
        <v>CHF</v>
      </c>
      <c r="O55" s="44">
        <f t="shared" si="11"/>
        <v>4.7</v>
      </c>
      <c r="P55" s="42" t="s">
        <v>46</v>
      </c>
      <c r="Q55" s="246">
        <v>1</v>
      </c>
      <c r="R55" s="41">
        <f t="shared" si="8"/>
        <v>4.7</v>
      </c>
      <c r="S55" s="39" t="str">
        <f t="shared" si="9"/>
        <v>CHF</v>
      </c>
      <c r="T55" s="44">
        <f t="shared" si="12"/>
        <v>4.7</v>
      </c>
      <c r="U55" s="42" t="s">
        <v>46</v>
      </c>
      <c r="V55" s="37"/>
    </row>
    <row r="56" spans="2:22" s="13" customFormat="1" ht="12.75">
      <c r="B56"/>
      <c r="C56" s="144" t="s">
        <v>213</v>
      </c>
      <c r="D56" s="145"/>
      <c r="E56" s="145" t="s">
        <v>214</v>
      </c>
      <c r="F56" s="137"/>
      <c r="G56" s="137"/>
      <c r="H56" s="137"/>
      <c r="I56" s="137"/>
      <c r="J56" s="285">
        <v>0.2</v>
      </c>
      <c r="K56" s="42" t="s">
        <v>46</v>
      </c>
      <c r="L56" s="244">
        <v>3</v>
      </c>
      <c r="M56" s="41">
        <f t="shared" si="10"/>
        <v>0.6000000000000001</v>
      </c>
      <c r="N56" s="39" t="str">
        <f t="shared" si="7"/>
        <v>CHF</v>
      </c>
      <c r="O56" s="44">
        <f t="shared" si="11"/>
        <v>0.6000000000000001</v>
      </c>
      <c r="P56" s="42" t="s">
        <v>46</v>
      </c>
      <c r="Q56" s="244">
        <v>3</v>
      </c>
      <c r="R56" s="41">
        <f t="shared" si="8"/>
        <v>0.6000000000000001</v>
      </c>
      <c r="S56" s="39" t="str">
        <f t="shared" si="9"/>
        <v>CHF</v>
      </c>
      <c r="T56" s="44">
        <f t="shared" si="12"/>
        <v>0.6000000000000001</v>
      </c>
      <c r="U56" s="42" t="s">
        <v>46</v>
      </c>
      <c r="V56" s="37"/>
    </row>
    <row r="57" spans="2:22" s="13" customFormat="1" ht="13.5">
      <c r="B57"/>
      <c r="C57" s="144" t="s">
        <v>215</v>
      </c>
      <c r="D57" s="149"/>
      <c r="E57" s="149" t="s">
        <v>216</v>
      </c>
      <c r="F57" s="137" t="s">
        <v>217</v>
      </c>
      <c r="G57" s="137"/>
      <c r="H57" s="137"/>
      <c r="I57" s="137"/>
      <c r="J57" s="229">
        <v>0.03</v>
      </c>
      <c r="K57" s="42" t="s">
        <v>46</v>
      </c>
      <c r="L57" s="244">
        <v>1</v>
      </c>
      <c r="M57" s="41">
        <f t="shared" si="10"/>
        <v>0.03</v>
      </c>
      <c r="N57" s="39" t="str">
        <f t="shared" si="7"/>
        <v>CHF</v>
      </c>
      <c r="O57" s="44">
        <f t="shared" si="11"/>
        <v>0.03</v>
      </c>
      <c r="P57" s="42" t="s">
        <v>46</v>
      </c>
      <c r="Q57" s="244">
        <v>1</v>
      </c>
      <c r="R57" s="41">
        <f t="shared" si="8"/>
        <v>0.03</v>
      </c>
      <c r="S57" s="39" t="str">
        <f t="shared" si="9"/>
        <v>CHF</v>
      </c>
      <c r="T57" s="44">
        <f t="shared" si="12"/>
        <v>0.03</v>
      </c>
      <c r="U57" s="42" t="s">
        <v>46</v>
      </c>
      <c r="V57" s="37"/>
    </row>
    <row r="58" spans="2:22" s="13" customFormat="1" ht="12.75">
      <c r="B58"/>
      <c r="C58" s="152" t="s">
        <v>147</v>
      </c>
      <c r="D58" s="149"/>
      <c r="E58" s="149" t="s">
        <v>218</v>
      </c>
      <c r="F58" s="137" t="s">
        <v>219</v>
      </c>
      <c r="G58" s="137"/>
      <c r="H58" s="137"/>
      <c r="I58" s="137"/>
      <c r="J58" s="229">
        <v>0.5</v>
      </c>
      <c r="K58" s="42" t="s">
        <v>46</v>
      </c>
      <c r="L58" s="244">
        <v>1</v>
      </c>
      <c r="M58" s="41">
        <f t="shared" si="10"/>
        <v>0.5</v>
      </c>
      <c r="N58" s="39" t="str">
        <f t="shared" si="7"/>
        <v>CHF</v>
      </c>
      <c r="O58" s="44">
        <f t="shared" si="11"/>
        <v>0.5</v>
      </c>
      <c r="P58" s="42" t="s">
        <v>46</v>
      </c>
      <c r="Q58" s="244">
        <v>1</v>
      </c>
      <c r="R58" s="41">
        <f t="shared" si="8"/>
        <v>0.5</v>
      </c>
      <c r="S58" s="39" t="str">
        <f t="shared" si="9"/>
        <v>CHF</v>
      </c>
      <c r="T58" s="44">
        <f t="shared" si="12"/>
        <v>0.5</v>
      </c>
      <c r="U58" s="42" t="s">
        <v>46</v>
      </c>
      <c r="V58" s="37"/>
    </row>
    <row r="59" spans="2:22" s="13" customFormat="1" ht="12.75">
      <c r="B59"/>
      <c r="C59" s="144" t="s">
        <v>147</v>
      </c>
      <c r="D59" s="145"/>
      <c r="E59" s="145" t="s">
        <v>220</v>
      </c>
      <c r="F59" s="137" t="s">
        <v>221</v>
      </c>
      <c r="G59" s="137"/>
      <c r="H59" s="137"/>
      <c r="I59" s="137"/>
      <c r="J59" s="285">
        <v>3.5</v>
      </c>
      <c r="K59" s="42" t="s">
        <v>46</v>
      </c>
      <c r="L59" s="246">
        <v>1</v>
      </c>
      <c r="M59" s="41">
        <f t="shared" si="10"/>
        <v>3.5</v>
      </c>
      <c r="N59" s="39" t="str">
        <f t="shared" si="7"/>
        <v>CHF</v>
      </c>
      <c r="O59" s="44">
        <f t="shared" si="11"/>
        <v>3.5</v>
      </c>
      <c r="P59" s="42" t="s">
        <v>46</v>
      </c>
      <c r="Q59" s="246">
        <v>1</v>
      </c>
      <c r="R59" s="41">
        <f t="shared" si="8"/>
        <v>3.5</v>
      </c>
      <c r="S59" s="39" t="str">
        <f t="shared" si="9"/>
        <v>CHF</v>
      </c>
      <c r="T59" s="44">
        <f t="shared" si="12"/>
        <v>3.5</v>
      </c>
      <c r="U59" s="42" t="s">
        <v>46</v>
      </c>
      <c r="V59" s="37"/>
    </row>
    <row r="60" spans="2:22" s="13" customFormat="1" ht="12.75">
      <c r="B60"/>
      <c r="C60" s="136" t="s">
        <v>222</v>
      </c>
      <c r="D60" s="154" t="s">
        <v>223</v>
      </c>
      <c r="E60" s="138" t="s">
        <v>224</v>
      </c>
      <c r="F60" s="137" t="s">
        <v>225</v>
      </c>
      <c r="G60" s="137"/>
      <c r="H60" s="137"/>
      <c r="I60" s="137"/>
      <c r="J60" s="284">
        <v>0.7</v>
      </c>
      <c r="K60" s="42" t="s">
        <v>46</v>
      </c>
      <c r="L60" s="245">
        <v>1</v>
      </c>
      <c r="M60" s="41">
        <f t="shared" si="10"/>
        <v>0.7</v>
      </c>
      <c r="N60" s="39" t="str">
        <f t="shared" si="7"/>
        <v>CHF</v>
      </c>
      <c r="O60" s="44">
        <f t="shared" si="11"/>
        <v>0.7</v>
      </c>
      <c r="P60" s="42" t="s">
        <v>46</v>
      </c>
      <c r="Q60" s="245">
        <v>1</v>
      </c>
      <c r="R60" s="41">
        <f t="shared" si="8"/>
        <v>0.7</v>
      </c>
      <c r="S60" s="39" t="str">
        <f t="shared" si="9"/>
        <v>CHF</v>
      </c>
      <c r="T60" s="44">
        <f t="shared" si="12"/>
        <v>0.7</v>
      </c>
      <c r="U60" s="42" t="s">
        <v>46</v>
      </c>
      <c r="V60" s="37"/>
    </row>
    <row r="61" spans="2:22" s="13" customFormat="1" ht="12.75">
      <c r="B61"/>
      <c r="C61" s="136" t="s">
        <v>136</v>
      </c>
      <c r="D61" s="154" t="s">
        <v>226</v>
      </c>
      <c r="E61" s="138" t="s">
        <v>227</v>
      </c>
      <c r="F61" s="137" t="s">
        <v>228</v>
      </c>
      <c r="G61" s="137"/>
      <c r="H61" s="137"/>
      <c r="I61" s="137"/>
      <c r="J61" s="284">
        <v>2.3</v>
      </c>
      <c r="K61" s="42" t="s">
        <v>46</v>
      </c>
      <c r="L61" s="245">
        <v>1</v>
      </c>
      <c r="M61" s="41">
        <f t="shared" si="10"/>
        <v>2.3</v>
      </c>
      <c r="N61" s="39" t="str">
        <f t="shared" si="7"/>
        <v>CHF</v>
      </c>
      <c r="O61" s="44">
        <f t="shared" si="11"/>
        <v>2.3</v>
      </c>
      <c r="P61" s="42" t="s">
        <v>46</v>
      </c>
      <c r="Q61" s="245">
        <v>1</v>
      </c>
      <c r="R61" s="41">
        <f t="shared" si="8"/>
        <v>2.3</v>
      </c>
      <c r="S61" s="39" t="str">
        <f t="shared" si="9"/>
        <v>CHF</v>
      </c>
      <c r="T61" s="44">
        <f t="shared" si="12"/>
        <v>2.3</v>
      </c>
      <c r="U61" s="42" t="s">
        <v>46</v>
      </c>
      <c r="V61" s="37"/>
    </row>
    <row r="62" spans="2:22" s="13" customFormat="1" ht="12.75">
      <c r="B62"/>
      <c r="C62" s="136" t="s">
        <v>229</v>
      </c>
      <c r="D62" s="154" t="s">
        <v>230</v>
      </c>
      <c r="E62" s="138" t="s">
        <v>231</v>
      </c>
      <c r="F62" s="137" t="s">
        <v>232</v>
      </c>
      <c r="G62" s="137"/>
      <c r="H62" s="137"/>
      <c r="I62" s="137"/>
      <c r="J62" s="284">
        <v>0.8</v>
      </c>
      <c r="K62" s="42" t="s">
        <v>46</v>
      </c>
      <c r="L62" s="245">
        <v>1</v>
      </c>
      <c r="M62" s="41">
        <f t="shared" si="10"/>
        <v>0.8</v>
      </c>
      <c r="N62" s="39" t="str">
        <f t="shared" si="7"/>
        <v>CHF</v>
      </c>
      <c r="O62" s="44">
        <f t="shared" si="11"/>
        <v>0.8</v>
      </c>
      <c r="P62" s="42" t="s">
        <v>46</v>
      </c>
      <c r="Q62" s="245">
        <v>1</v>
      </c>
      <c r="R62" s="41">
        <f t="shared" si="8"/>
        <v>0.8</v>
      </c>
      <c r="S62" s="39" t="str">
        <f t="shared" si="9"/>
        <v>CHF</v>
      </c>
      <c r="T62" s="44">
        <f t="shared" si="12"/>
        <v>0.8</v>
      </c>
      <c r="U62" s="42" t="s">
        <v>46</v>
      </c>
      <c r="V62" s="37"/>
    </row>
    <row r="63" spans="2:22" s="13" customFormat="1" ht="12.75">
      <c r="B63" s="240" t="s">
        <v>324</v>
      </c>
      <c r="C63" s="237"/>
      <c r="D63" s="238"/>
      <c r="E63" s="126"/>
      <c r="F63" s="172"/>
      <c r="G63" s="172"/>
      <c r="H63" s="172"/>
      <c r="I63" s="172"/>
      <c r="J63" s="286"/>
      <c r="K63" s="247"/>
      <c r="L63" s="239"/>
      <c r="M63" s="131"/>
      <c r="N63" s="46"/>
      <c r="O63" s="54"/>
      <c r="P63" s="132"/>
      <c r="Q63" s="239"/>
      <c r="R63" s="131"/>
      <c r="S63" s="46"/>
      <c r="T63" s="54"/>
      <c r="U63" s="132"/>
      <c r="V63" s="37"/>
    </row>
    <row r="64" spans="3:22" s="26" customFormat="1" ht="12.75">
      <c r="C64" s="39"/>
      <c r="D64" s="40" t="s">
        <v>17</v>
      </c>
      <c r="E64" s="39" t="s">
        <v>72</v>
      </c>
      <c r="F64" s="39"/>
      <c r="G64" s="39"/>
      <c r="H64" s="41"/>
      <c r="I64" s="41"/>
      <c r="J64" s="230"/>
      <c r="K64" s="42"/>
      <c r="L64" s="45"/>
      <c r="M64" s="41">
        <f>$J64*L64</f>
        <v>0</v>
      </c>
      <c r="N64" s="39">
        <f t="shared" si="7"/>
        <v>0</v>
      </c>
      <c r="O64" s="44">
        <f>IF(N64=P64,M64,M64*$P$81)</f>
        <v>0</v>
      </c>
      <c r="P64" s="42" t="s">
        <v>46</v>
      </c>
      <c r="Q64" s="45"/>
      <c r="R64" s="41">
        <f t="shared" si="8"/>
        <v>0</v>
      </c>
      <c r="S64" s="39">
        <f t="shared" si="9"/>
        <v>0</v>
      </c>
      <c r="T64" s="44">
        <f>IF(S64=U64,R64,R64*$P$81)</f>
        <v>0</v>
      </c>
      <c r="U64" s="42" t="s">
        <v>46</v>
      </c>
      <c r="V64" s="37"/>
    </row>
    <row r="65" spans="3:22" s="26" customFormat="1" ht="12.75">
      <c r="C65" s="39"/>
      <c r="D65" s="40" t="s">
        <v>318</v>
      </c>
      <c r="E65" s="39" t="s">
        <v>319</v>
      </c>
      <c r="F65" s="39"/>
      <c r="G65" s="39"/>
      <c r="H65" s="41"/>
      <c r="I65" s="41"/>
      <c r="J65" s="230"/>
      <c r="K65" s="42"/>
      <c r="L65" s="45"/>
      <c r="M65" s="41">
        <f>$J65*L65</f>
        <v>0</v>
      </c>
      <c r="N65" s="39">
        <f t="shared" si="7"/>
        <v>0</v>
      </c>
      <c r="O65" s="44">
        <f>IF(N65=P65,M65,M65*$P$81)</f>
        <v>0</v>
      </c>
      <c r="P65" s="42" t="s">
        <v>46</v>
      </c>
      <c r="Q65" s="45"/>
      <c r="R65" s="41">
        <f t="shared" si="8"/>
        <v>0</v>
      </c>
      <c r="S65" s="39">
        <f t="shared" si="9"/>
        <v>0</v>
      </c>
      <c r="T65" s="44">
        <f>IF(S65=U65,R65,R65*$P$81)</f>
        <v>0</v>
      </c>
      <c r="U65" s="42" t="s">
        <v>46</v>
      </c>
      <c r="V65" s="37"/>
    </row>
    <row r="66" spans="3:22" s="26" customFormat="1" ht="12.75">
      <c r="C66" s="39"/>
      <c r="D66" s="40" t="s">
        <v>125</v>
      </c>
      <c r="E66" s="39" t="s">
        <v>119</v>
      </c>
      <c r="F66" s="39">
        <f>0.1*3.2*0.5</f>
        <v>0.16000000000000003</v>
      </c>
      <c r="G66" s="39" t="s">
        <v>108</v>
      </c>
      <c r="H66" s="41"/>
      <c r="I66" s="41"/>
      <c r="J66" s="230">
        <f>71.05*0.38*$F$66</f>
        <v>4.319840000000001</v>
      </c>
      <c r="K66" s="42" t="s">
        <v>46</v>
      </c>
      <c r="L66" s="43">
        <v>1</v>
      </c>
      <c r="M66" s="41">
        <f>$J66*L66</f>
        <v>4.319840000000001</v>
      </c>
      <c r="N66" s="39" t="str">
        <f t="shared" si="7"/>
        <v>CHF</v>
      </c>
      <c r="O66" s="44">
        <f>IF(N66=P66,M66,M66*$P$81)</f>
        <v>4.319840000000001</v>
      </c>
      <c r="P66" s="42" t="s">
        <v>46</v>
      </c>
      <c r="Q66" s="209">
        <v>0.3</v>
      </c>
      <c r="R66" s="41">
        <f t="shared" si="8"/>
        <v>1.2959520000000002</v>
      </c>
      <c r="S66" s="39" t="str">
        <f t="shared" si="9"/>
        <v>CHF</v>
      </c>
      <c r="T66" s="44">
        <f>IF(S66=U66,R66,R66*$P$81)</f>
        <v>1.2959520000000002</v>
      </c>
      <c r="U66" s="42" t="s">
        <v>46</v>
      </c>
      <c r="V66" s="37"/>
    </row>
    <row r="67" spans="3:22" s="26" customFormat="1" ht="12.75">
      <c r="C67" s="39"/>
      <c r="D67" s="40" t="s">
        <v>121</v>
      </c>
      <c r="E67" s="39" t="s">
        <v>122</v>
      </c>
      <c r="F67" s="39">
        <v>4000</v>
      </c>
      <c r="G67" s="39" t="s">
        <v>92</v>
      </c>
      <c r="H67" s="41"/>
      <c r="I67" s="41"/>
      <c r="J67" s="230">
        <v>20</v>
      </c>
      <c r="K67" s="42" t="s">
        <v>46</v>
      </c>
      <c r="L67" s="45">
        <v>1</v>
      </c>
      <c r="M67" s="41">
        <f>$J67*L67</f>
        <v>20</v>
      </c>
      <c r="N67" s="39" t="str">
        <f t="shared" si="7"/>
        <v>CHF</v>
      </c>
      <c r="O67" s="44">
        <f>IF(N67=P67,M67,M67*$P$81)</f>
        <v>20</v>
      </c>
      <c r="P67" s="42" t="s">
        <v>46</v>
      </c>
      <c r="Q67" s="45">
        <v>1</v>
      </c>
      <c r="R67" s="41">
        <f t="shared" si="8"/>
        <v>20</v>
      </c>
      <c r="S67" s="39" t="str">
        <f t="shared" si="9"/>
        <v>CHF</v>
      </c>
      <c r="T67" s="44">
        <f>IF(S67=U67,R67,R67*$P$81)</f>
        <v>20</v>
      </c>
      <c r="U67" s="42" t="s">
        <v>46</v>
      </c>
      <c r="V67" s="37"/>
    </row>
    <row r="68" spans="3:22" s="26" customFormat="1" ht="12.75">
      <c r="C68" s="39"/>
      <c r="D68" s="40" t="s">
        <v>123</v>
      </c>
      <c r="E68" s="39" t="s">
        <v>124</v>
      </c>
      <c r="F68" s="39">
        <v>4000</v>
      </c>
      <c r="G68" s="39" t="s">
        <v>92</v>
      </c>
      <c r="H68" s="41"/>
      <c r="I68" s="41"/>
      <c r="J68" s="230">
        <v>8.7</v>
      </c>
      <c r="K68" s="42" t="s">
        <v>46</v>
      </c>
      <c r="L68" s="45">
        <v>2</v>
      </c>
      <c r="M68" s="41">
        <f>$J68*L68</f>
        <v>17.4</v>
      </c>
      <c r="N68" s="39" t="str">
        <f t="shared" si="7"/>
        <v>CHF</v>
      </c>
      <c r="O68" s="44">
        <f>IF(N68=P68,M68,M68*$P$81)</f>
        <v>17.4</v>
      </c>
      <c r="P68" s="42" t="s">
        <v>46</v>
      </c>
      <c r="Q68" s="45">
        <v>1</v>
      </c>
      <c r="R68" s="41">
        <f t="shared" si="8"/>
        <v>8.7</v>
      </c>
      <c r="S68" s="39" t="str">
        <f t="shared" si="9"/>
        <v>CHF</v>
      </c>
      <c r="T68" s="44">
        <f>IF(S68=U68,R68,R68*$P$81)</f>
        <v>8.7</v>
      </c>
      <c r="U68" s="42" t="s">
        <v>46</v>
      </c>
      <c r="V68" s="37"/>
    </row>
    <row r="69" spans="2:22" s="26" customFormat="1" ht="12.75">
      <c r="B69" s="241" t="s">
        <v>325</v>
      </c>
      <c r="C69" s="234"/>
      <c r="D69" s="235"/>
      <c r="E69" s="235"/>
      <c r="F69" s="235"/>
      <c r="G69" s="235"/>
      <c r="H69" s="235"/>
      <c r="I69" s="236"/>
      <c r="J69" s="283"/>
      <c r="K69" s="287"/>
      <c r="L69" s="288"/>
      <c r="M69" s="236"/>
      <c r="N69" s="234"/>
      <c r="O69" s="289"/>
      <c r="P69" s="287"/>
      <c r="Q69" s="290"/>
      <c r="R69" s="236"/>
      <c r="S69" s="234"/>
      <c r="T69" s="54"/>
      <c r="U69" s="132"/>
      <c r="V69" s="37"/>
    </row>
    <row r="70" spans="2:22" s="26" customFormat="1" ht="12.75">
      <c r="B70" s="241"/>
      <c r="C70" s="39" t="s">
        <v>336</v>
      </c>
      <c r="D70" s="40"/>
      <c r="E70" s="39"/>
      <c r="F70" s="39"/>
      <c r="G70" s="39"/>
      <c r="H70" s="41"/>
      <c r="I70" s="41"/>
      <c r="J70" s="41"/>
      <c r="K70" s="53"/>
      <c r="L70" s="50"/>
      <c r="M70" s="41">
        <f>SUM(O6:O68)*0.5/100</f>
        <v>1.2174878638655466</v>
      </c>
      <c r="N70" s="51" t="s">
        <v>46</v>
      </c>
      <c r="O70" s="52">
        <f>IF(N70=P70,M70,M70*$P$81)</f>
        <v>1.2174878638655466</v>
      </c>
      <c r="P70" s="53" t="s">
        <v>46</v>
      </c>
      <c r="Q70" s="272"/>
      <c r="R70" s="41">
        <f>SUM(T6:T68)*0.5/100</f>
        <v>0.9100035987978141</v>
      </c>
      <c r="S70" s="39" t="s">
        <v>46</v>
      </c>
      <c r="T70" s="44">
        <f>IF(S70=U70,R70,R70*$P$81)</f>
        <v>0.9100035987978141</v>
      </c>
      <c r="U70" s="42" t="s">
        <v>46</v>
      </c>
      <c r="V70" s="37"/>
    </row>
    <row r="71" spans="2:22" s="26" customFormat="1" ht="12.75">
      <c r="B71" s="241"/>
      <c r="C71" s="39" t="s">
        <v>337</v>
      </c>
      <c r="D71" s="40"/>
      <c r="E71" s="39"/>
      <c r="F71" s="39"/>
      <c r="G71" s="39"/>
      <c r="H71" s="41"/>
      <c r="I71" s="41"/>
      <c r="J71" s="41"/>
      <c r="K71" s="53"/>
      <c r="L71" s="50"/>
      <c r="M71" s="41">
        <f>(150+SUM(O6:O68))*0.5/100</f>
        <v>1.9674878638655466</v>
      </c>
      <c r="N71" s="51" t="s">
        <v>46</v>
      </c>
      <c r="O71" s="52">
        <f>IF(N71=P71,M71,M71*$P$81)</f>
        <v>1.9674878638655466</v>
      </c>
      <c r="P71" s="53" t="s">
        <v>46</v>
      </c>
      <c r="Q71" s="272"/>
      <c r="R71" s="41">
        <f>(150+SUM(T6:T12,T18:T68))*0.5/100</f>
        <v>1.660003598797814</v>
      </c>
      <c r="S71" s="39" t="s">
        <v>46</v>
      </c>
      <c r="T71" s="44">
        <f>IF(S71=U71,R71,R71*$P$81)</f>
        <v>1.660003598797814</v>
      </c>
      <c r="U71" s="42" t="s">
        <v>46</v>
      </c>
      <c r="V71" s="37"/>
    </row>
    <row r="72" spans="2:22" s="26" customFormat="1" ht="12.75">
      <c r="B72" s="241"/>
      <c r="C72" s="39" t="s">
        <v>338</v>
      </c>
      <c r="D72" s="40"/>
      <c r="E72" s="39"/>
      <c r="F72" s="39"/>
      <c r="G72" s="39"/>
      <c r="H72" s="41"/>
      <c r="I72" s="41"/>
      <c r="J72" s="41"/>
      <c r="K72" s="53"/>
      <c r="L72" s="50"/>
      <c r="M72" s="41">
        <v>8</v>
      </c>
      <c r="N72" s="51" t="s">
        <v>46</v>
      </c>
      <c r="O72" s="52">
        <f>IF(N72=P72,M72,M72*$P$81)</f>
        <v>8</v>
      </c>
      <c r="P72" s="53" t="s">
        <v>46</v>
      </c>
      <c r="Q72" s="272"/>
      <c r="R72" s="41">
        <v>2</v>
      </c>
      <c r="S72" s="39" t="s">
        <v>46</v>
      </c>
      <c r="T72" s="44">
        <f>IF(S72=U72,R72,R72*$P$81)</f>
        <v>2</v>
      </c>
      <c r="U72" s="42" t="s">
        <v>46</v>
      </c>
      <c r="V72" s="37"/>
    </row>
    <row r="73" spans="2:22" s="26" customFormat="1" ht="13.5" thickBot="1">
      <c r="B73" s="241"/>
      <c r="C73" s="294" t="s">
        <v>339</v>
      </c>
      <c r="D73" s="297"/>
      <c r="E73" s="294"/>
      <c r="F73" s="294"/>
      <c r="G73" s="294"/>
      <c r="H73" s="293"/>
      <c r="I73" s="293"/>
      <c r="J73" s="293"/>
      <c r="K73" s="291"/>
      <c r="L73" s="292"/>
      <c r="M73" s="293">
        <v>9</v>
      </c>
      <c r="N73" s="294" t="s">
        <v>46</v>
      </c>
      <c r="O73" s="295">
        <f>IF(N73=P73,M73,M73*$P$81)</f>
        <v>9</v>
      </c>
      <c r="P73" s="291" t="s">
        <v>46</v>
      </c>
      <c r="Q73" s="296"/>
      <c r="R73" s="293">
        <v>2.4</v>
      </c>
      <c r="S73" s="294" t="s">
        <v>46</v>
      </c>
      <c r="T73" s="295">
        <f>IF(S73=U73,R73,R73*$P$81)</f>
        <v>2.4</v>
      </c>
      <c r="U73" s="291" t="s">
        <v>46</v>
      </c>
      <c r="V73" s="37"/>
    </row>
    <row r="74" spans="2:35" ht="13.5" thickBot="1">
      <c r="B74" s="254" t="s">
        <v>82</v>
      </c>
      <c r="C74" s="273"/>
      <c r="D74" s="274"/>
      <c r="E74" s="275"/>
      <c r="F74" s="273"/>
      <c r="G74" s="273"/>
      <c r="H74" s="38"/>
      <c r="I74" s="38"/>
      <c r="J74" s="38"/>
      <c r="K74" s="255"/>
      <c r="L74" s="276"/>
      <c r="M74" s="276"/>
      <c r="N74" s="276"/>
      <c r="O74" s="277">
        <f>SUM(O6:O73)</f>
        <v>263.6825485008404</v>
      </c>
      <c r="P74" s="278" t="s">
        <v>46</v>
      </c>
      <c r="Q74" s="276"/>
      <c r="R74" s="276"/>
      <c r="S74" s="276"/>
      <c r="T74" s="277">
        <f>SUM(T6:T73)</f>
        <v>188.97072695715843</v>
      </c>
      <c r="U74" s="278" t="s">
        <v>46</v>
      </c>
      <c r="V74" s="9"/>
      <c r="W74"/>
      <c r="X74"/>
      <c r="Y74"/>
      <c r="Z74"/>
      <c r="AA74"/>
      <c r="AB74"/>
      <c r="AC74"/>
      <c r="AD74"/>
      <c r="AE74"/>
      <c r="AF74"/>
      <c r="AG74"/>
      <c r="AI74"/>
    </row>
    <row r="75" spans="4:22" s="13" customFormat="1" ht="12.75">
      <c r="D75" s="14"/>
      <c r="E75" s="56"/>
      <c r="H75" s="15"/>
      <c r="I75" s="15"/>
      <c r="J75" s="15"/>
      <c r="K75" s="2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7"/>
    </row>
    <row r="76" spans="4:42" s="13" customFormat="1" ht="12.75">
      <c r="D76" s="14"/>
      <c r="E76" s="56"/>
      <c r="H76" s="15"/>
      <c r="I76" s="15"/>
      <c r="J76" s="15"/>
      <c r="K76" s="26"/>
      <c r="L76" s="26"/>
      <c r="M76" s="36"/>
      <c r="N76" s="26"/>
      <c r="O76" s="26"/>
      <c r="P76" s="2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7"/>
    </row>
    <row r="77" spans="4:42" s="13" customFormat="1" ht="12.75">
      <c r="D77" s="14"/>
      <c r="E77" s="56"/>
      <c r="H77" s="15"/>
      <c r="I77" s="15"/>
      <c r="J77" s="15"/>
      <c r="K77" s="26"/>
      <c r="L77" s="26"/>
      <c r="M77" s="36"/>
      <c r="N77" s="26"/>
      <c r="O77" s="26"/>
      <c r="P77" s="2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7"/>
    </row>
    <row r="78" spans="4:42" s="13" customFormat="1" ht="12.75">
      <c r="D78" s="14"/>
      <c r="E78" s="56">
        <f>3800*400+310*300</f>
        <v>1613000</v>
      </c>
      <c r="H78" s="15"/>
      <c r="I78" s="15"/>
      <c r="J78" s="15"/>
      <c r="K78" s="26"/>
      <c r="L78" s="26"/>
      <c r="M78" s="36"/>
      <c r="N78" s="26"/>
      <c r="O78" s="26"/>
      <c r="P78" s="2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7"/>
    </row>
    <row r="79" spans="4:42" s="13" customFormat="1" ht="12.75">
      <c r="D79" s="14"/>
      <c r="E79" s="56"/>
      <c r="H79" s="15"/>
      <c r="I79" s="15"/>
      <c r="J79" s="15"/>
      <c r="K79" s="26"/>
      <c r="L79" s="26"/>
      <c r="M79" s="36"/>
      <c r="N79" s="26"/>
      <c r="O79" s="26"/>
      <c r="P79" s="2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7"/>
    </row>
    <row r="80" spans="3:35" ht="12.75">
      <c r="C80" s="1"/>
      <c r="D80" s="5" t="s">
        <v>75</v>
      </c>
      <c r="F80">
        <v>3600</v>
      </c>
      <c r="G80" s="3" t="s">
        <v>77</v>
      </c>
      <c r="H80" s="4">
        <v>300</v>
      </c>
      <c r="I80" t="s">
        <v>46</v>
      </c>
      <c r="K80" s="4">
        <f>F80*H80</f>
        <v>1080000</v>
      </c>
      <c r="L80" t="str">
        <f>I80</f>
        <v>CHF</v>
      </c>
      <c r="O80" s="8"/>
      <c r="P80" s="9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I80"/>
    </row>
    <row r="81" spans="15:35" ht="12.75">
      <c r="O81" s="8"/>
      <c r="P81" s="9">
        <v>1.57</v>
      </c>
      <c r="Q81" t="s">
        <v>84</v>
      </c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I81"/>
    </row>
    <row r="82" spans="5:35" ht="12.75">
      <c r="E82" t="s">
        <v>1</v>
      </c>
      <c r="H82" s="4">
        <v>60</v>
      </c>
      <c r="I82" t="s">
        <v>46</v>
      </c>
      <c r="J82" s="13"/>
      <c r="O82" s="8"/>
      <c r="P82" s="9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I82"/>
    </row>
    <row r="83" spans="3:35" ht="12.75">
      <c r="C83" s="5"/>
      <c r="D83"/>
      <c r="G83" s="4"/>
      <c r="H83" s="8"/>
      <c r="I83" s="9"/>
      <c r="K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I83"/>
    </row>
    <row r="84" spans="2:35" ht="12.75">
      <c r="B84" s="6" t="s">
        <v>62</v>
      </c>
      <c r="C84" s="5"/>
      <c r="D84"/>
      <c r="G84" s="4"/>
      <c r="H84"/>
      <c r="I84" t="s">
        <v>2</v>
      </c>
      <c r="K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I84"/>
    </row>
    <row r="85" spans="2:35" ht="12.75">
      <c r="B85" s="6"/>
      <c r="C85" s="5"/>
      <c r="D85" t="s">
        <v>61</v>
      </c>
      <c r="E85">
        <v>100</v>
      </c>
      <c r="F85" t="s">
        <v>74</v>
      </c>
      <c r="G85" s="4">
        <v>22.5</v>
      </c>
      <c r="H85" t="s">
        <v>46</v>
      </c>
      <c r="K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I85"/>
    </row>
    <row r="86" spans="2:35" ht="12.75">
      <c r="B86" s="6" t="s">
        <v>25</v>
      </c>
      <c r="C86" s="5"/>
      <c r="D86"/>
      <c r="G86" s="4"/>
      <c r="H86"/>
      <c r="I86" t="s">
        <v>2</v>
      </c>
      <c r="K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I86"/>
    </row>
    <row r="87" spans="2:35" ht="12.75">
      <c r="B87" s="6"/>
      <c r="C87" s="5"/>
      <c r="D87" t="s">
        <v>63</v>
      </c>
      <c r="G87" s="4">
        <v>1350</v>
      </c>
      <c r="H87" t="s">
        <v>52</v>
      </c>
      <c r="K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I87"/>
    </row>
    <row r="88" spans="2:35" ht="12.75">
      <c r="B88" s="6" t="s">
        <v>116</v>
      </c>
      <c r="C88" s="5"/>
      <c r="D88"/>
      <c r="G88" s="4"/>
      <c r="H88"/>
      <c r="K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I88"/>
    </row>
    <row r="89" spans="2:35" ht="12.75">
      <c r="B89" s="6"/>
      <c r="C89" s="5" t="s">
        <v>117</v>
      </c>
      <c r="D89" t="s">
        <v>118</v>
      </c>
      <c r="G89" s="4"/>
      <c r="H89" t="s">
        <v>46</v>
      </c>
      <c r="K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I89"/>
    </row>
    <row r="90" spans="2:35" ht="12.75">
      <c r="B90" s="6" t="s">
        <v>27</v>
      </c>
      <c r="C90" s="5"/>
      <c r="D90"/>
      <c r="G90" s="4"/>
      <c r="H90"/>
      <c r="I90" t="s">
        <v>23</v>
      </c>
      <c r="K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I90"/>
    </row>
    <row r="91" spans="3:35" ht="12.75">
      <c r="C91" s="5" t="s">
        <v>26</v>
      </c>
      <c r="D91" t="s">
        <v>73</v>
      </c>
      <c r="G91" s="4"/>
      <c r="H91"/>
      <c r="K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I91"/>
    </row>
    <row r="92" spans="3:35" ht="12.75">
      <c r="C92" s="5" t="s">
        <v>3</v>
      </c>
      <c r="D92" t="s">
        <v>68</v>
      </c>
      <c r="G92" s="4"/>
      <c r="H92"/>
      <c r="K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I92"/>
    </row>
    <row r="93" spans="3:35" ht="12.75">
      <c r="C93" s="5" t="s">
        <v>69</v>
      </c>
      <c r="D93" t="s">
        <v>70</v>
      </c>
      <c r="G93" s="4"/>
      <c r="H93"/>
      <c r="K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I93"/>
    </row>
    <row r="94" spans="3:35" ht="12.75">
      <c r="C94" s="5" t="s">
        <v>66</v>
      </c>
      <c r="D94" t="s">
        <v>67</v>
      </c>
      <c r="G94" s="4"/>
      <c r="H94"/>
      <c r="K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I94"/>
    </row>
    <row r="95" spans="3:35" ht="12.75">
      <c r="C95" s="5" t="s">
        <v>39</v>
      </c>
      <c r="D95" t="s">
        <v>71</v>
      </c>
      <c r="G95" s="4"/>
      <c r="H95"/>
      <c r="K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I95"/>
    </row>
    <row r="96" spans="3:35" ht="12.75">
      <c r="C96" s="5" t="s">
        <v>37</v>
      </c>
      <c r="D96"/>
      <c r="G96" s="4"/>
      <c r="H96"/>
      <c r="K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I96"/>
    </row>
    <row r="97" spans="2:35" ht="12.75">
      <c r="B97" s="6" t="s">
        <v>38</v>
      </c>
      <c r="C97" s="5"/>
      <c r="D97"/>
      <c r="G97" s="4"/>
      <c r="H97"/>
      <c r="I97" t="s">
        <v>41</v>
      </c>
      <c r="K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I97"/>
    </row>
    <row r="98" spans="2:35" ht="12.75">
      <c r="B98" s="6"/>
      <c r="C98" s="5"/>
      <c r="D98" t="s">
        <v>65</v>
      </c>
      <c r="G98" s="4"/>
      <c r="H98"/>
      <c r="K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I98"/>
    </row>
    <row r="99" spans="2:35" ht="12.75">
      <c r="B99" s="6" t="s">
        <v>20</v>
      </c>
      <c r="C99" s="5"/>
      <c r="D99"/>
      <c r="G99" s="4"/>
      <c r="H99"/>
      <c r="I99" t="s">
        <v>41</v>
      </c>
      <c r="K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I99"/>
    </row>
    <row r="100" spans="3:35" ht="12.75">
      <c r="C100" s="5" t="s">
        <v>21</v>
      </c>
      <c r="D100" t="s">
        <v>36</v>
      </c>
      <c r="G100" s="4"/>
      <c r="H100"/>
      <c r="K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I100"/>
    </row>
    <row r="101" spans="3:35" ht="12.75">
      <c r="C101" s="5" t="s">
        <v>22</v>
      </c>
      <c r="D101"/>
      <c r="G101" s="4"/>
      <c r="H101"/>
      <c r="K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I101"/>
    </row>
    <row r="102" spans="2:35" ht="12.75">
      <c r="B102" s="6" t="s">
        <v>4</v>
      </c>
      <c r="C102" s="5"/>
      <c r="D102"/>
      <c r="G102" s="4"/>
      <c r="H102"/>
      <c r="I102" t="s">
        <v>41</v>
      </c>
      <c r="K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I102"/>
    </row>
    <row r="103" spans="3:35" ht="12.75">
      <c r="C103" s="5" t="s">
        <v>5</v>
      </c>
      <c r="D103" t="s">
        <v>34</v>
      </c>
      <c r="G103" s="4"/>
      <c r="H103"/>
      <c r="K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I103"/>
    </row>
    <row r="104" spans="3:35" ht="12.75">
      <c r="C104" s="5" t="s">
        <v>6</v>
      </c>
      <c r="D104" t="s">
        <v>34</v>
      </c>
      <c r="G104" s="4"/>
      <c r="H104"/>
      <c r="K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I104"/>
    </row>
    <row r="105" spans="3:35" ht="12.75">
      <c r="C105" s="5" t="s">
        <v>7</v>
      </c>
      <c r="D105" t="s">
        <v>34</v>
      </c>
      <c r="G105" s="4"/>
      <c r="H105"/>
      <c r="K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I105"/>
    </row>
    <row r="106" spans="2:35" ht="12.75">
      <c r="B106" s="2" t="s">
        <v>11</v>
      </c>
      <c r="C106" s="5"/>
      <c r="D106"/>
      <c r="G106" s="4"/>
      <c r="H106"/>
      <c r="I106" t="s">
        <v>41</v>
      </c>
      <c r="K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I106"/>
    </row>
    <row r="107" spans="3:35" ht="12.75">
      <c r="C107" s="5" t="s">
        <v>8</v>
      </c>
      <c r="D107" t="s">
        <v>32</v>
      </c>
      <c r="G107" s="4"/>
      <c r="H107"/>
      <c r="K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I107"/>
    </row>
    <row r="108" spans="3:35" ht="12.75">
      <c r="C108" s="5" t="s">
        <v>9</v>
      </c>
      <c r="D108" t="s">
        <v>34</v>
      </c>
      <c r="G108" s="4"/>
      <c r="H108"/>
      <c r="K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I108"/>
    </row>
    <row r="109" spans="3:35" ht="12.75">
      <c r="C109" s="5" t="s">
        <v>10</v>
      </c>
      <c r="D109" t="s">
        <v>40</v>
      </c>
      <c r="G109" s="4"/>
      <c r="H109"/>
      <c r="K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I109"/>
    </row>
    <row r="110" spans="2:35" ht="12.75">
      <c r="B110" s="2" t="s">
        <v>12</v>
      </c>
      <c r="C110" s="5"/>
      <c r="D110" t="s">
        <v>33</v>
      </c>
      <c r="G110" s="4"/>
      <c r="H110"/>
      <c r="I110" t="s">
        <v>41</v>
      </c>
      <c r="K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I110"/>
    </row>
    <row r="111" spans="3:35" ht="12.75">
      <c r="C111" s="5" t="s">
        <v>13</v>
      </c>
      <c r="D111" t="s">
        <v>35</v>
      </c>
      <c r="G111" s="4"/>
      <c r="H111"/>
      <c r="K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I111"/>
    </row>
    <row r="112" spans="3:35" ht="12.75">
      <c r="C112" s="5" t="s">
        <v>14</v>
      </c>
      <c r="D112"/>
      <c r="G112" s="4"/>
      <c r="H112"/>
      <c r="K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I112"/>
    </row>
    <row r="113" spans="3:35" ht="12.75">
      <c r="C113" s="5" t="s">
        <v>15</v>
      </c>
      <c r="D113" t="s">
        <v>72</v>
      </c>
      <c r="G113" s="4"/>
      <c r="H113"/>
      <c r="K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I113"/>
    </row>
    <row r="114" spans="3:35" ht="12.75">
      <c r="C114" s="5" t="s">
        <v>16</v>
      </c>
      <c r="D114"/>
      <c r="G114" s="4"/>
      <c r="H114"/>
      <c r="K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I114"/>
    </row>
    <row r="115" spans="2:35" ht="12.75">
      <c r="B115" s="2" t="s">
        <v>31</v>
      </c>
      <c r="C115" s="5"/>
      <c r="D115" t="s">
        <v>32</v>
      </c>
      <c r="E115">
        <v>1</v>
      </c>
      <c r="F115" t="s">
        <v>76</v>
      </c>
      <c r="G115" s="4">
        <v>51</v>
      </c>
      <c r="H115" t="s">
        <v>46</v>
      </c>
      <c r="I115" t="s">
        <v>23</v>
      </c>
      <c r="K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I115"/>
    </row>
    <row r="116" spans="2:35" ht="12.75">
      <c r="B116" s="2" t="s">
        <v>43</v>
      </c>
      <c r="C116" s="5"/>
      <c r="D116"/>
      <c r="G116" s="4"/>
      <c r="H116"/>
      <c r="I116" t="s">
        <v>2</v>
      </c>
      <c r="K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I116"/>
    </row>
    <row r="117" spans="3:35" ht="12.75">
      <c r="C117" s="5" t="s">
        <v>18</v>
      </c>
      <c r="D117"/>
      <c r="G117" s="4"/>
      <c r="H117"/>
      <c r="K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I117"/>
    </row>
    <row r="118" spans="3:35" ht="12.75">
      <c r="C118" s="5" t="s">
        <v>44</v>
      </c>
      <c r="D118" t="s">
        <v>47</v>
      </c>
      <c r="G118" s="4">
        <v>5879</v>
      </c>
      <c r="H118" t="s">
        <v>46</v>
      </c>
      <c r="K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I118"/>
    </row>
    <row r="119" spans="3:35" ht="12.75">
      <c r="C119" s="5" t="s">
        <v>45</v>
      </c>
      <c r="D119" t="s">
        <v>64</v>
      </c>
      <c r="G119" s="4">
        <v>6352</v>
      </c>
      <c r="H119" t="s">
        <v>46</v>
      </c>
      <c r="K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I119"/>
    </row>
    <row r="120" spans="3:35" ht="12.75">
      <c r="C120" s="5" t="s">
        <v>48</v>
      </c>
      <c r="D120" t="s">
        <v>50</v>
      </c>
      <c r="E120">
        <v>12</v>
      </c>
      <c r="F120" t="s">
        <v>0</v>
      </c>
      <c r="G120" s="4">
        <v>420</v>
      </c>
      <c r="H120" t="s">
        <v>46</v>
      </c>
      <c r="K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I120"/>
    </row>
    <row r="121" spans="3:35" ht="12.75">
      <c r="C121" s="5" t="s">
        <v>49</v>
      </c>
      <c r="D121" t="s">
        <v>51</v>
      </c>
      <c r="E121">
        <v>12</v>
      </c>
      <c r="F121" t="s">
        <v>0</v>
      </c>
      <c r="G121" s="4">
        <v>53</v>
      </c>
      <c r="H121" t="s">
        <v>46</v>
      </c>
      <c r="K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I121"/>
    </row>
    <row r="122" spans="3:35" ht="12.75">
      <c r="C122" s="5"/>
      <c r="D122"/>
      <c r="G122" s="4"/>
      <c r="H122"/>
      <c r="K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I122"/>
    </row>
    <row r="123" spans="2:35" ht="12.75">
      <c r="B123" s="2" t="s">
        <v>28</v>
      </c>
      <c r="C123" s="5"/>
      <c r="D123" t="s">
        <v>32</v>
      </c>
      <c r="G123" s="4"/>
      <c r="H123"/>
      <c r="I123" t="s">
        <v>42</v>
      </c>
      <c r="K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I123"/>
    </row>
    <row r="124" spans="3:35" ht="12.75">
      <c r="C124" s="5" t="s">
        <v>29</v>
      </c>
      <c r="D124"/>
      <c r="G124" s="4"/>
      <c r="H124"/>
      <c r="K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I124"/>
    </row>
    <row r="125" spans="3:35" ht="12.75">
      <c r="C125" s="5" t="s">
        <v>30</v>
      </c>
      <c r="D125"/>
      <c r="G125" s="4"/>
      <c r="H125"/>
      <c r="K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I125"/>
    </row>
    <row r="126" spans="3:35" ht="12.75">
      <c r="C126" s="5"/>
      <c r="D126"/>
      <c r="G126" s="4"/>
      <c r="H126"/>
      <c r="L126" s="4"/>
      <c r="M126" s="4"/>
      <c r="N126" s="4"/>
      <c r="AD126"/>
      <c r="AE126" s="7"/>
      <c r="AF126"/>
      <c r="AG126"/>
      <c r="AI126"/>
    </row>
  </sheetData>
  <printOptions/>
  <pageMargins left="0.25" right="0.25" top="0.25" bottom="0.25" header="0.5" footer="0.5"/>
  <pageSetup horizontalDpi="1200" verticalDpi="1200" orientation="landscape" paperSize="9" scale="75" r:id="rId3"/>
  <rowBreaks count="2" manualBreakCount="2">
    <brk id="46" min="1" max="21" man="1"/>
    <brk id="78" min="1" max="21" man="1"/>
  </rowBreaks>
  <colBreaks count="1" manualBreakCount="1">
    <brk id="2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Barbara Holzer</dc:creator>
  <cp:keywords/>
  <dc:description/>
  <cp:lastModifiedBy>eholzer</cp:lastModifiedBy>
  <cp:lastPrinted>2005-03-11T15:47:44Z</cp:lastPrinted>
  <dcterms:created xsi:type="dcterms:W3CDTF">2004-04-30T08:23:24Z</dcterms:created>
  <dcterms:modified xsi:type="dcterms:W3CDTF">2005-03-23T16:12:16Z</dcterms:modified>
  <cp:category/>
  <cp:version/>
  <cp:contentType/>
  <cp:contentStatus/>
</cp:coreProperties>
</file>