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95" windowHeight="8940" activeTab="3"/>
  </bookViews>
  <sheets>
    <sheet name="BLM chambers " sheetId="1" r:id="rId1"/>
    <sheet name="Tighteners" sheetId="2" r:id="rId2"/>
    <sheet name="Time to sending" sheetId="3" r:id="rId3"/>
    <sheet name="ceramics" sheetId="4" r:id="rId4"/>
    <sheet name="Spacers" sheetId="5" r:id="rId5"/>
  </sheets>
  <definedNames>
    <definedName name="_xlnm.Print_Area" localSheetId="0">'BLM chambers '!$A$1:$AH$62</definedName>
    <definedName name="_xlnm.Print_Area" localSheetId="1">'Tighteners'!$X$17</definedName>
    <definedName name="Z_1E92D746_8DA4_46FE_A015_5B53E5097C4F_.wvu.PrintArea" localSheetId="1" hidden="1">'Tighteners'!$A$1:$AK$80</definedName>
    <definedName name="Z_63DF7B8E_55FC_4540_9521_9B1B7D3BF258_.wvu.PrintArea" localSheetId="0" hidden="1">'BLM chambers '!$A$1:$AH$62</definedName>
    <definedName name="Z_63DF7B8E_55FC_4540_9521_9B1B7D3BF258_.wvu.PrintArea" localSheetId="1" hidden="1">'Tighteners'!$X$17</definedName>
    <definedName name="Z_D1CD6718_E2E1_4B10_85C2_94715777E867_.wvu.PrintArea" localSheetId="1" hidden="1">'Tighteners'!$A$1:$W$79</definedName>
  </definedNames>
  <calcPr fullCalcOnLoad="1"/>
</workbook>
</file>

<file path=xl/comments1.xml><?xml version="1.0" encoding="utf-8"?>
<comments xmlns="http://schemas.openxmlformats.org/spreadsheetml/2006/main">
  <authors>
    <author>eholzer</author>
    <author>grishinv</author>
    <author>dehning</author>
  </authors>
  <commentList>
    <comment ref="E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G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O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+ 2678 14/12/05
</t>
        </r>
      </text>
    </comment>
    <comment ref="O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+ 2767 14/12/05
</t>
        </r>
      </text>
    </comment>
    <comment ref="M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I1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M1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IC+SEM!!
</t>
        </r>
      </text>
    </comment>
    <comment ref="O1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14600 on 6.1.2006 to be checked
</t>
        </r>
      </text>
    </comment>
    <comment ref="O18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948 on 6.1.2006 to be checked
</t>
        </r>
      </text>
    </comment>
    <comment ref="O2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10+40(7/12)
</t>
        </r>
      </text>
    </comment>
    <comment ref="R29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3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tete aplatie in.A2 M3x4
</t>
        </r>
      </text>
    </comment>
    <comment ref="T33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3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p.cr.M3x3
</t>
        </r>
      </text>
    </comment>
    <comment ref="T3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15000- 24.10+10days;
16600- +8 weeks
</t>
        </r>
        <r>
          <rPr>
            <sz val="10"/>
            <rFont val="Arial"/>
            <family val="0"/>
          </rPr>
          <t xml:space="preserve">
</t>
        </r>
      </text>
    </comment>
    <comment ref="A3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rondelle a plateau inox A2 M4
</t>
        </r>
      </text>
    </comment>
    <comment ref="T3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2000- 24.11+10 days;
73000- 24.11 +2weeks
</t>
        </r>
      </text>
    </comment>
    <comment ref="A3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ecrou hexagonal in.autofr.M4
</t>
        </r>
      </text>
    </comment>
    <comment ref="T3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12000- 24.11 + 10 days
11000- 24.11+8/12 weeks
</t>
        </r>
      </text>
    </comment>
    <comment ref="C39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1. 20
2. 7420
</t>
        </r>
      </text>
    </comment>
    <comment ref="O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3986+
1025+
(6 spare washers)
</t>
        </r>
        <r>
          <rPr>
            <sz val="10"/>
            <rFont val="Arial"/>
            <family val="0"/>
          </rPr>
          <t xml:space="preserve">eholzer: wrong value
correct value: 7406
</t>
        </r>
        <r>
          <rPr>
            <sz val="10"/>
            <rFont val="Arial"/>
            <family val="0"/>
          </rPr>
          <t xml:space="preserve">
</t>
        </r>
      </text>
    </comment>
    <comment ref="O4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+ 5456
</t>
        </r>
      </text>
    </comment>
    <comment ref="O4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12160
</t>
        </r>
        <r>
          <rPr>
            <sz val="10"/>
            <rFont val="Arial"/>
            <family val="0"/>
          </rPr>
          <t xml:space="preserve">eholzer: wrong value!
About 6120 have been sent for re-machining
</t>
        </r>
      </text>
    </comment>
    <comment ref="O4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A5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tige filetee in.4.A4 M 4x85
47.62.82.908.1
</t>
        </r>
      </text>
    </comment>
    <comment ref="T5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14 m -24.11+10 days;
rest   - 24.11+6 weeks
</t>
        </r>
      </text>
    </comment>
    <comment ref="A5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p.cr.in N3x5;
47.62.72.995.5
</t>
        </r>
      </text>
    </comment>
    <comment ref="W55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31/11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W56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31.11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W5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Lorry#2,Dec05;2300 to send
</t>
        </r>
      </text>
    </comment>
    <comment ref="W5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W5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W6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Lorry#2,Dec05;140 to send 
</t>
        </r>
      </text>
    </comment>
    <comment ref="W6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150 to send
</t>
        </r>
      </text>
    </comment>
    <comment ref="W6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100 to send
</t>
        </r>
      </text>
    </comment>
    <comment ref="E6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singel supports
</t>
        </r>
      </text>
    </comment>
    <comment ref="I6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single supports
</t>
        </r>
      </text>
    </comment>
    <comment ref="E65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eholzer:
minus number of singel supports
</t>
        </r>
      </text>
    </comment>
    <comment ref="I65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eholzer:
minus number of singel supports
</t>
        </r>
      </text>
    </comment>
    <comment ref="E6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single supports
</t>
        </r>
      </text>
    </comment>
    <comment ref="I6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single supports
</t>
        </r>
      </text>
    </comment>
    <comment ref="V1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 in Protvino
</t>
        </r>
      </text>
    </comment>
    <comment ref="AC6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
</t>
        </r>
      </text>
    </comment>
    <comment ref="Z2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Not agree with supply info!</t>
        </r>
      </text>
    </comment>
    <comment ref="Z2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Not agree with supply info?</t>
        </r>
      </text>
    </comment>
    <comment ref="Z4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1700 - without modification of ext Dia
1375 -?
? - small box
</t>
        </r>
      </text>
    </comment>
    <comment ref="Z3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type 1764 +
type 859 +
type 435 +
Which machining?
</t>
        </r>
      </text>
    </comment>
    <comment ref="Z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Claudine info 5.05
</t>
        </r>
      </text>
    </comment>
    <comment ref="AE3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AB+297(UK)+515(Italy)
</t>
        </r>
      </text>
    </comment>
    <comment ref="N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take in account Italy
</t>
        </r>
      </text>
    </comment>
    <comment ref="N4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Itlay
</t>
        </r>
      </text>
    </comment>
    <comment ref="N4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N4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N4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X2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 Shipping#7:
100(-6) - cleaning in UK and must rewelding!
</t>
        </r>
      </text>
    </comment>
    <comment ref="J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C2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Wrong number!
</t>
        </r>
      </text>
    </comment>
    <comment ref="AC2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Wrong number
</t>
        </r>
      </text>
    </comment>
    <comment ref="AG1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8.06: 700pc ariived for Sh9
</t>
        </r>
      </text>
    </comment>
  </commentList>
</comments>
</file>

<file path=xl/sharedStrings.xml><?xml version="1.0" encoding="utf-8"?>
<sst xmlns="http://schemas.openxmlformats.org/spreadsheetml/2006/main" count="636" uniqueCount="365">
  <si>
    <t>Sub-System</t>
  </si>
  <si>
    <t>Total</t>
  </si>
  <si>
    <t>total needed quantity</t>
  </si>
  <si>
    <t>feed throughs</t>
  </si>
  <si>
    <t>ordered</t>
  </si>
  <si>
    <t>CERN</t>
  </si>
  <si>
    <t>Delivery by</t>
  </si>
  <si>
    <t>1889051/1937566</t>
  </si>
  <si>
    <t>BNC HT Polypenco SHV 5KV</t>
  </si>
  <si>
    <t>09.41.25.160.9</t>
  </si>
  <si>
    <t>BNC 50ohm, teflon</t>
  </si>
  <si>
    <t>09.46.11.360.4</t>
  </si>
  <si>
    <t>09.46.11.520.6</t>
  </si>
  <si>
    <t>Resistor 10Mohm ,1W</t>
  </si>
  <si>
    <t>Capacitor (0.47uF, 2000V)</t>
  </si>
  <si>
    <t>small items</t>
  </si>
  <si>
    <t>location</t>
  </si>
  <si>
    <t>DAI
order #</t>
  </si>
  <si>
    <t>cover assembly LHCBLM__0002</t>
  </si>
  <si>
    <t>39.71.20.008.8</t>
  </si>
  <si>
    <t>electrode spacer LHCBLM__0007 type A</t>
  </si>
  <si>
    <t>electrode spacer LHCBLM__0007 type C</t>
  </si>
  <si>
    <t xml:space="preserve">tighteners M4 LHCBLM__0016 </t>
  </si>
  <si>
    <t xml:space="preserve">Ferroflex </t>
  </si>
  <si>
    <t>Slava</t>
  </si>
  <si>
    <t>electrical connectors ass LHCBLM__0036</t>
  </si>
  <si>
    <t>47.38.77.040.8</t>
  </si>
  <si>
    <t>47.78.09.004.1</t>
  </si>
  <si>
    <t>checked by?</t>
  </si>
  <si>
    <t xml:space="preserve">ordered by? </t>
  </si>
  <si>
    <t>received</t>
  </si>
  <si>
    <t>pool</t>
  </si>
  <si>
    <t>39.39.05.088.2</t>
  </si>
  <si>
    <t>19.63.30.128.9</t>
  </si>
  <si>
    <t>tube AlMgSi hard 4*7 L=60</t>
  </si>
  <si>
    <t>39.64.05.012.1</t>
  </si>
  <si>
    <t>in.steel.thr.rods A4 316 M4 L=85</t>
  </si>
  <si>
    <t>hex.nuts inox A4 316 0.8D M4</t>
  </si>
  <si>
    <t>washer contact  medium M4</t>
  </si>
  <si>
    <t>per chamber</t>
  </si>
  <si>
    <t>head.hex.point.scr. M3x5, inox</t>
  </si>
  <si>
    <t>??</t>
  </si>
  <si>
    <t>spare SEM</t>
  </si>
  <si>
    <t>spare IC</t>
  </si>
  <si>
    <t>number IC</t>
  </si>
  <si>
    <t>number SEM</t>
  </si>
  <si>
    <t>tube inox 304L 105x88.9x2 LHCBLM__0038  v.AB</t>
  </si>
  <si>
    <t>Santrade, CH</t>
  </si>
  <si>
    <t>compressing spring 1.4310 ferroflex</t>
  </si>
  <si>
    <t>VD-180M-14</t>
  </si>
  <si>
    <t>alumina tube D15/10, L=25mm</t>
  </si>
  <si>
    <t>slotted screw M3x4, A2-ISO 1580</t>
  </si>
  <si>
    <t>Bossard BN618</t>
  </si>
  <si>
    <t>Bossard BN652</t>
  </si>
  <si>
    <t>Bossard BN838</t>
  </si>
  <si>
    <t>spring washer D8/4.2-0.2, 1.4310</t>
  </si>
  <si>
    <t>CERAMTEC (US)</t>
  </si>
  <si>
    <t>Dutreive (F)</t>
  </si>
  <si>
    <t>open</t>
  </si>
  <si>
    <t>LEGENDE: blue background means entered or checked by EBH, grey letters means: obsolete, deleted by EBH, grey backround means: cannot be checked by EBH</t>
  </si>
  <si>
    <t>CA1390364 +??</t>
  </si>
  <si>
    <t>Flueckiger (CH)</t>
  </si>
  <si>
    <t>LHCBLM__0001 and LHCBLM__0009</t>
  </si>
  <si>
    <t>CA1390214</t>
  </si>
  <si>
    <t>heads</t>
  </si>
  <si>
    <t>DG-technology (I)</t>
  </si>
  <si>
    <t>50 IC heads (CNGS)</t>
  </si>
  <si>
    <t>AeroVac (GB)</t>
  </si>
  <si>
    <t>RPM (I)</t>
  </si>
  <si>
    <t>bottom cover disk LHCBLM__0006</t>
  </si>
  <si>
    <t>bottom cover spacer LHCBLM__0006</t>
  </si>
  <si>
    <t>CA1390111</t>
  </si>
  <si>
    <t>Dedecker (B)</t>
  </si>
  <si>
    <t>CA1390102+CA1392889</t>
  </si>
  <si>
    <t>SEM Ti electrode</t>
  </si>
  <si>
    <t>SEM only</t>
  </si>
  <si>
    <t>cover spacers</t>
  </si>
  <si>
    <t>screws</t>
  </si>
  <si>
    <t>Ceramics LHCBLM__0041 upper CNGS</t>
  </si>
  <si>
    <t>Ceramics LHCBLM__0042 lower CNGS</t>
  </si>
  <si>
    <t>FRIATEC (F)</t>
  </si>
  <si>
    <t>tighteners SEM</t>
  </si>
  <si>
    <t>JCM (F)</t>
  </si>
  <si>
    <t>type A Var 1 (incl. welded washer)</t>
  </si>
  <si>
    <t>type B Var 1 (incl. LHCBLM__0013)</t>
  </si>
  <si>
    <t>CA1390217</t>
  </si>
  <si>
    <t>Solpey (E)</t>
  </si>
  <si>
    <t>welded spacer LHCBLM__0035, 304L</t>
  </si>
  <si>
    <t>protection tube LHCBLM__0010, 316L</t>
  </si>
  <si>
    <t>cover  plate LHCBLM__0003, 316L</t>
  </si>
  <si>
    <t>CL1932975 +??</t>
  </si>
  <si>
    <t>CA1390916</t>
  </si>
  <si>
    <t>external plate  LHCBLM__0037, manufacture</t>
  </si>
  <si>
    <t>st steel sheet LHCBLM__0037, manufacture</t>
  </si>
  <si>
    <t>Cherokee (B)</t>
  </si>
  <si>
    <t>CA1391433</t>
  </si>
  <si>
    <t>CERN, MR 1887862</t>
  </si>
  <si>
    <t>copper tube 10 x 8, L=120mm</t>
  </si>
  <si>
    <t>EBH</t>
  </si>
  <si>
    <t>EBH/JMM</t>
  </si>
  <si>
    <t>BD/JMM</t>
  </si>
  <si>
    <t>CV</t>
  </si>
  <si>
    <t>EBH/JJM</t>
  </si>
  <si>
    <t>GF</t>
  </si>
  <si>
    <t>screw without head 6pc bt point.in.3x3</t>
  </si>
  <si>
    <t>soldering lug, M4</t>
  </si>
  <si>
    <t>soldering lug, BNC</t>
  </si>
  <si>
    <t xml:space="preserve">wires (L=100, 1.5mm2) </t>
  </si>
  <si>
    <t>04.01.02.091.5</t>
  </si>
  <si>
    <t>tinned cupper wires, without insulation, D=0.91mm</t>
  </si>
  <si>
    <t>04.01.61.900.1</t>
  </si>
  <si>
    <t>04.76.26.448.1</t>
  </si>
  <si>
    <t>SG</t>
  </si>
  <si>
    <t>CC</t>
  </si>
  <si>
    <t>47.62.72.995.0</t>
  </si>
  <si>
    <t>780 MT</t>
  </si>
  <si>
    <t>27.10+2wks</t>
  </si>
  <si>
    <t>47.62.72.996.0</t>
  </si>
  <si>
    <t>47.62.72.996.8</t>
  </si>
  <si>
    <t>29.11.2005</t>
  </si>
  <si>
    <t>29.11.2004</t>
  </si>
  <si>
    <t>500 IC heads (Aerovac)</t>
  </si>
  <si>
    <t>TIG welding job</t>
  </si>
  <si>
    <t>TIG welding of heads (IHEP or company)</t>
  </si>
  <si>
    <t>supports</t>
  </si>
  <si>
    <t>arc support bracket (inox) plus rilsan coating</t>
  </si>
  <si>
    <t>arc stainless steel ties</t>
  </si>
  <si>
    <t>arc support plate (Al) plus rilsan coating</t>
  </si>
  <si>
    <t>support LSS</t>
  </si>
  <si>
    <t>to be shippied Protvino06</t>
  </si>
  <si>
    <t>shipped to Protvino 2005</t>
  </si>
  <si>
    <t>latest delivery schedule</t>
  </si>
  <si>
    <t>Jan 06</t>
  </si>
  <si>
    <t>Dec 05</t>
  </si>
  <si>
    <t>Feb 06</t>
  </si>
  <si>
    <t>ordered
-
needed</t>
  </si>
  <si>
    <t>Nov 05</t>
  </si>
  <si>
    <t>SG, EBH</t>
  </si>
  <si>
    <t>47.43.77.040.1-?</t>
  </si>
  <si>
    <t>47.62.96.101.1?</t>
  </si>
  <si>
    <t>type A</t>
  </si>
  <si>
    <t>24.1.2006</t>
  </si>
  <si>
    <t>type</t>
  </si>
  <si>
    <t>date of reception</t>
  </si>
  <si>
    <t>quoted pieces</t>
  </si>
  <si>
    <t>counted pieces</t>
  </si>
  <si>
    <t>counted by</t>
  </si>
  <si>
    <t>received by</t>
  </si>
  <si>
    <t>type B</t>
  </si>
  <si>
    <t>type C</t>
  </si>
  <si>
    <t>6.1.2006</t>
  </si>
  <si>
    <t>12.1.2006</t>
  </si>
  <si>
    <t>pre-series</t>
  </si>
  <si>
    <t>31.1.2006</t>
  </si>
  <si>
    <t>5th delivery</t>
  </si>
  <si>
    <t>03.2.2006</t>
  </si>
  <si>
    <t>3rd delivery</t>
  </si>
  <si>
    <r>
      <t>tube inox 304L 483x88.9x2.0 LHCBLM__0040,</t>
    </r>
    <r>
      <rPr>
        <b/>
        <sz val="10"/>
        <rFont val="Arial"/>
        <family val="2"/>
      </rPr>
      <t xml:space="preserve"> IC</t>
    </r>
  </si>
  <si>
    <r>
      <t xml:space="preserve">tube inox 304L 109x88.9x2.0 LHCBLM__0040, </t>
    </r>
    <r>
      <rPr>
        <b/>
        <sz val="10"/>
        <rFont val="Arial"/>
        <family val="2"/>
      </rPr>
      <t>SEM</t>
    </r>
  </si>
  <si>
    <t>el. box</t>
  </si>
  <si>
    <r>
      <t>Ceramics LHCBLM__0005  v.AC,</t>
    </r>
    <r>
      <rPr>
        <b/>
        <sz val="10"/>
        <rFont val="Arial"/>
        <family val="2"/>
      </rPr>
      <t xml:space="preserve"> IC</t>
    </r>
  </si>
  <si>
    <r>
      <t xml:space="preserve">Ceramics LHCBLM__0005  v.AC, </t>
    </r>
    <r>
      <rPr>
        <b/>
        <sz val="10"/>
        <rFont val="Arial"/>
        <family val="2"/>
      </rPr>
      <t>SEM</t>
    </r>
  </si>
  <si>
    <r>
      <t xml:space="preserve">Al electrodes production LHCBLM__0004 0.5X82, </t>
    </r>
    <r>
      <rPr>
        <b/>
        <sz val="10"/>
        <rFont val="Arial"/>
        <family val="2"/>
      </rPr>
      <t>IC</t>
    </r>
  </si>
  <si>
    <r>
      <t xml:space="preserve">Al electrodes production LHCBLM__0004 0.5X82, </t>
    </r>
    <r>
      <rPr>
        <b/>
        <sz val="10"/>
        <rFont val="Arial"/>
        <family val="2"/>
      </rPr>
      <t>SEM</t>
    </r>
  </si>
  <si>
    <r>
      <t xml:space="preserve">electrode spacer LHCBLM__0007 type A, </t>
    </r>
    <r>
      <rPr>
        <b/>
        <sz val="10"/>
        <rFont val="Arial"/>
        <family val="2"/>
      </rPr>
      <t>SEM</t>
    </r>
  </si>
  <si>
    <r>
      <t xml:space="preserve">electrode spacer LHCBLM__0007 type B, </t>
    </r>
    <r>
      <rPr>
        <b/>
        <sz val="10"/>
        <rFont val="Arial"/>
        <family val="2"/>
      </rPr>
      <t>SEM</t>
    </r>
  </si>
  <si>
    <r>
      <t xml:space="preserve">cover spacer LHCBLM__0008 type B, 316L, </t>
    </r>
    <r>
      <rPr>
        <b/>
        <sz val="10"/>
        <rFont val="Arial"/>
        <family val="2"/>
      </rPr>
      <t>SEM</t>
    </r>
  </si>
  <si>
    <r>
      <t xml:space="preserve">cover spacer LHCBLM__0008 type A, 316L, </t>
    </r>
    <r>
      <rPr>
        <b/>
        <sz val="10"/>
        <rFont val="Arial"/>
        <family val="2"/>
      </rPr>
      <t>IC</t>
    </r>
  </si>
  <si>
    <t>nut M4-A4 ISO4032</t>
  </si>
  <si>
    <t>RT</t>
  </si>
  <si>
    <t>14.2.2006</t>
  </si>
  <si>
    <t>6th delivery</t>
  </si>
  <si>
    <t>EBH: 17 pieces measured (add to count)</t>
  </si>
  <si>
    <t>EBH: 22 pieces measured (add to count)</t>
  </si>
  <si>
    <t>7th delivery</t>
  </si>
  <si>
    <t>8th delivery</t>
  </si>
  <si>
    <t>28.2.2006</t>
  </si>
  <si>
    <t>shipped to Protvino 2006</t>
  </si>
  <si>
    <t>2379</t>
  </si>
  <si>
    <t>2318</t>
  </si>
  <si>
    <t>100</t>
  </si>
  <si>
    <t>10550</t>
  </si>
  <si>
    <t>4380</t>
  </si>
  <si>
    <t>3580</t>
  </si>
  <si>
    <t>3780</t>
  </si>
  <si>
    <t>8300</t>
  </si>
  <si>
    <t>16400</t>
  </si>
  <si>
    <t>73100</t>
  </si>
  <si>
    <t>4080</t>
  </si>
  <si>
    <t>9530</t>
  </si>
  <si>
    <t>24000</t>
  </si>
  <si>
    <t>140</t>
  </si>
  <si>
    <t>150</t>
  </si>
  <si>
    <t>2300</t>
  </si>
  <si>
    <t>4200</t>
  </si>
  <si>
    <t>shipped to Protvino / IC</t>
  </si>
  <si>
    <t>wed</t>
  </si>
  <si>
    <t>th</t>
  </si>
  <si>
    <t>fr</t>
  </si>
  <si>
    <t>sat</t>
  </si>
  <si>
    <t>sun</t>
  </si>
  <si>
    <t>mon</t>
  </si>
  <si>
    <t>tues</t>
  </si>
  <si>
    <t>thur</t>
  </si>
  <si>
    <t>EDH Shipping Request</t>
  </si>
  <si>
    <t>Signed Shipping Request</t>
  </si>
  <si>
    <t>Call Packing Service</t>
  </si>
  <si>
    <t>Packing by PS</t>
  </si>
  <si>
    <t>PS saw the Packages</t>
  </si>
  <si>
    <t>PS &amp; Brigitte ready to order Lorry</t>
  </si>
  <si>
    <t>to Ext Tranpsort Company</t>
  </si>
  <si>
    <t>Fr</t>
  </si>
  <si>
    <t>Brigitte</t>
  </si>
  <si>
    <t>have a answer</t>
  </si>
  <si>
    <t>about Lorry</t>
  </si>
  <si>
    <t>at Fr</t>
  </si>
  <si>
    <t>tu</t>
  </si>
  <si>
    <t>Lorry to Protvino</t>
  </si>
  <si>
    <t>Att&amp;Ann to</t>
  </si>
  <si>
    <t>L.Evans</t>
  </si>
  <si>
    <t>Signed</t>
  </si>
  <si>
    <t>Transfer to Protvino</t>
  </si>
  <si>
    <t>IHEP sign</t>
  </si>
  <si>
    <t>Ready</t>
  </si>
  <si>
    <t>Price</t>
  </si>
  <si>
    <t>CHF!</t>
  </si>
  <si>
    <t>!No add</t>
  </si>
  <si>
    <t xml:space="preserve"> to add</t>
  </si>
  <si>
    <t>Ex weight</t>
  </si>
  <si>
    <t>Rus Custom</t>
  </si>
  <si>
    <t>permit</t>
  </si>
  <si>
    <t>ask to permit</t>
  </si>
  <si>
    <t>7-10 days</t>
  </si>
  <si>
    <t>FINAL:</t>
  </si>
  <si>
    <t>24-27 days</t>
  </si>
  <si>
    <t xml:space="preserve">Brigitte sent e-mail </t>
  </si>
  <si>
    <t>January:</t>
  </si>
  <si>
    <t>February:</t>
  </si>
  <si>
    <t>1.3.2006</t>
  </si>
  <si>
    <t>9th delivery</t>
  </si>
  <si>
    <t>8.3.2006</t>
  </si>
  <si>
    <t>received-needed</t>
  </si>
  <si>
    <t>sh. to Protvino 2006 by hand</t>
  </si>
  <si>
    <t>2</t>
  </si>
  <si>
    <t>10</t>
  </si>
  <si>
    <t>42</t>
  </si>
  <si>
    <t>45600</t>
  </si>
  <si>
    <t>?</t>
  </si>
  <si>
    <t>12000</t>
  </si>
  <si>
    <t>126</t>
  </si>
  <si>
    <t>390</t>
  </si>
  <si>
    <t>15</t>
  </si>
  <si>
    <t>40</t>
  </si>
  <si>
    <t>4</t>
  </si>
  <si>
    <t>5</t>
  </si>
  <si>
    <t>6</t>
  </si>
  <si>
    <t>8</t>
  </si>
  <si>
    <t>CA 1391681</t>
  </si>
  <si>
    <t>heads (Alca/Italy)</t>
  </si>
  <si>
    <t>total needed quantity Protvino</t>
  </si>
  <si>
    <t>3749+19</t>
  </si>
  <si>
    <t>156</t>
  </si>
  <si>
    <t>119</t>
  </si>
  <si>
    <t>0</t>
  </si>
  <si>
    <t>shipped to Protvino ALL</t>
  </si>
  <si>
    <t>10th delivry</t>
  </si>
  <si>
    <t>14.3.2006</t>
  </si>
  <si>
    <t>11th delivery</t>
  </si>
  <si>
    <t>30.03.2006</t>
  </si>
  <si>
    <t>March:</t>
  </si>
  <si>
    <t>800</t>
  </si>
  <si>
    <t>1600</t>
  </si>
  <si>
    <t>810</t>
  </si>
  <si>
    <t>2400</t>
  </si>
  <si>
    <t>2029</t>
  </si>
  <si>
    <t>168029</t>
  </si>
  <si>
    <t>2503</t>
  </si>
  <si>
    <t>5537</t>
  </si>
  <si>
    <t>4684</t>
  </si>
  <si>
    <t>10450</t>
  </si>
  <si>
    <t>12th delivery</t>
  </si>
  <si>
    <t>24.03.2006</t>
  </si>
  <si>
    <t>13th delivery</t>
  </si>
  <si>
    <t xml:space="preserve">14th delivery </t>
  </si>
  <si>
    <t>Exist in LZ - to be shipped to Protvino</t>
  </si>
  <si>
    <t>Exist in LZ after LS/IC</t>
  </si>
  <si>
    <t>515</t>
  </si>
  <si>
    <t>15th delivery</t>
  </si>
  <si>
    <t>26.04.2006</t>
  </si>
  <si>
    <t>3.04.2006</t>
  </si>
  <si>
    <t>19.04,2006</t>
  </si>
  <si>
    <t>Summary</t>
  </si>
  <si>
    <t>16th delivery</t>
  </si>
  <si>
    <t>5.05.2006</t>
  </si>
  <si>
    <t>April:</t>
  </si>
  <si>
    <t>May:</t>
  </si>
  <si>
    <t>650</t>
  </si>
  <si>
    <t>shipped to Italy/IC</t>
  </si>
  <si>
    <t>order-needed to Protvino</t>
  </si>
  <si>
    <t xml:space="preserve"> </t>
  </si>
  <si>
    <t>17th delivery</t>
  </si>
  <si>
    <t>11.05.2006</t>
  </si>
  <si>
    <t>18th delivery</t>
  </si>
  <si>
    <t>19.05.2006</t>
  </si>
  <si>
    <t>22.05 - arrived</t>
  </si>
  <si>
    <t>15.05-arrived</t>
  </si>
  <si>
    <t>19th</t>
  </si>
  <si>
    <t>29.05.2006</t>
  </si>
  <si>
    <t>3.06 - arrived</t>
  </si>
  <si>
    <t>Shipping8</t>
  </si>
  <si>
    <t>week</t>
  </si>
  <si>
    <t xml:space="preserve">TIGHTENERS </t>
  </si>
  <si>
    <t>Pieces</t>
  </si>
  <si>
    <t>Date of receiption</t>
  </si>
  <si>
    <t>June</t>
  </si>
  <si>
    <t>with Shipping8</t>
  </si>
  <si>
    <t>Protvino</t>
  </si>
  <si>
    <t xml:space="preserve">Suimmary </t>
  </si>
  <si>
    <t>Mikhail</t>
  </si>
  <si>
    <t>with Sh7,Sh8</t>
  </si>
  <si>
    <t>Date of arrived</t>
  </si>
  <si>
    <t>Note on boxes</t>
  </si>
  <si>
    <t>Counted</t>
  </si>
  <si>
    <t>Mikhail with Sh7</t>
  </si>
  <si>
    <t>send?</t>
  </si>
  <si>
    <t>CERAMICS</t>
  </si>
  <si>
    <t>Summary (7.06)</t>
  </si>
  <si>
    <t>date "le Geneve"</t>
  </si>
  <si>
    <t>arrived date</t>
  </si>
  <si>
    <t>Checked by</t>
  </si>
  <si>
    <t>Spacer</t>
  </si>
  <si>
    <t>Protvino (11.05)</t>
  </si>
  <si>
    <t>207000</t>
  </si>
  <si>
    <t>Head's:UK+IT+Pr+LZ</t>
  </si>
  <si>
    <t>Needed:Exist - 4020</t>
  </si>
  <si>
    <t>Per IC</t>
  </si>
  <si>
    <t>Real in Protvino</t>
  </si>
  <si>
    <t>Exist in LZ For Shipping#8</t>
  </si>
  <si>
    <t>4429</t>
  </si>
  <si>
    <t>3590</t>
  </si>
  <si>
    <t>4563</t>
  </si>
  <si>
    <t>received in Protvino (11.05):no Sh7,8</t>
  </si>
  <si>
    <t>169859</t>
  </si>
  <si>
    <t>10604</t>
  </si>
  <si>
    <t>85500</t>
  </si>
  <si>
    <t>3773</t>
  </si>
  <si>
    <t>4089</t>
  </si>
  <si>
    <t>4100</t>
  </si>
  <si>
    <t>2019</t>
  </si>
  <si>
    <t>2100</t>
  </si>
  <si>
    <t>8200</t>
  </si>
  <si>
    <t>3818</t>
  </si>
  <si>
    <t>19450</t>
  </si>
  <si>
    <t>Urgent</t>
  </si>
  <si>
    <t>Shipping9</t>
  </si>
  <si>
    <r>
      <t>with Sh7,Sh8,</t>
    </r>
    <r>
      <rPr>
        <sz val="10"/>
        <color indexed="10"/>
        <rFont val="Arial"/>
        <family val="2"/>
      </rPr>
      <t>Sh9</t>
    </r>
  </si>
  <si>
    <t>191</t>
  </si>
  <si>
    <t>2000</t>
  </si>
  <si>
    <t>4000</t>
  </si>
  <si>
    <t>2010</t>
  </si>
  <si>
    <t>5700</t>
  </si>
  <si>
    <t>I</t>
  </si>
  <si>
    <t>IC-&gt;4020 incl 5%spare</t>
  </si>
  <si>
    <t>In PROTVINO</t>
  </si>
  <si>
    <t>Summary (8.06)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</si>
</sst>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;[Red]\-0\ "/>
    <numFmt numFmtId="193" formatCode="0.00_ ;[Red]\-0.00\ "/>
    <numFmt numFmtId="194" formatCode="[$$-409]#,##0.00"/>
    <numFmt numFmtId="195" formatCode="[$$-409]#,##0"/>
    <numFmt numFmtId="196" formatCode="0.0"/>
    <numFmt numFmtId="197" formatCode="[$€-2]\ #,##0.00"/>
    <numFmt numFmtId="198" formatCode="[$CHF]\ #,##0.00"/>
    <numFmt numFmtId="199" formatCode="[$SFr.-100C]\ #,##0.00"/>
    <numFmt numFmtId="200" formatCode="[$-409]d\-mmm\-yyyy;@"/>
    <numFmt numFmtId="201" formatCode="&quot;CHF&quot;#,##0_);\(&quot;CHF&quot;#,##0\)"/>
    <numFmt numFmtId="202" formatCode="&quot;CHF&quot;#,##0_);[Red]\(&quot;CHF&quot;#,##0\)"/>
    <numFmt numFmtId="203" formatCode="&quot;CHF&quot;#,##0.00_);\(&quot;CHF&quot;#,##0.00\)"/>
    <numFmt numFmtId="204" formatCode="&quot;CHF&quot;#,##0.00_);[Red]\(&quot;CHF&quot;#,##0.00\)"/>
    <numFmt numFmtId="205" formatCode="_(&quot;CHF&quot;* #,##0_);_(&quot;CHF&quot;* \(#,##0\);_(&quot;CHF&quot;* &quot;-&quot;_);_(@_)"/>
    <numFmt numFmtId="206" formatCode="_(&quot;CHF&quot;* #,##0.00_);_(&quot;CHF&quot;* \(#,##0.00\);_(&quot;CHF&quot;* &quot;-&quot;??_);_(@_)"/>
    <numFmt numFmtId="207" formatCode="#,##0\ &quot;CHF&quot;;\-#,##0\ &quot;CHF&quot;"/>
    <numFmt numFmtId="208" formatCode="#,##0\ &quot;CHF&quot;;[Red]\-#,##0\ &quot;CHF&quot;"/>
    <numFmt numFmtId="209" formatCode="#,##0.00\ &quot;CHF&quot;;\-#,##0.00\ &quot;CHF&quot;"/>
    <numFmt numFmtId="210" formatCode="#,##0.00\ &quot;CHF&quot;;[Red]\-#,##0.00\ &quot;CHF&quot;"/>
    <numFmt numFmtId="211" formatCode="_-* #,##0\ &quot;CHF&quot;_-;\-* #,##0\ &quot;CHF&quot;_-;_-* &quot;-&quot;\ &quot;CHF&quot;_-;_-@_-"/>
    <numFmt numFmtId="212" formatCode="_-* #,##0\ _C_H_F_-;\-* #,##0\ _C_H_F_-;_-* &quot;-&quot;\ _C_H_F_-;_-@_-"/>
    <numFmt numFmtId="213" formatCode="_-* #,##0.00\ &quot;CHF&quot;_-;\-* #,##0.00\ &quot;CHF&quot;_-;_-* &quot;-&quot;??\ &quot;CHF&quot;_-;_-@_-"/>
    <numFmt numFmtId="214" formatCode="_-* #,##0.00\ _C_H_F_-;\-* #,##0.00\ _C_H_F_-;_-* &quot;-&quot;??\ _C_H_F_-;_-@_-"/>
    <numFmt numFmtId="215" formatCode="[$-409]dddd\,\ mmmm\ dd\,\ yyyy"/>
    <numFmt numFmtId="216" formatCode="#,##0.00_р_."/>
    <numFmt numFmtId="217" formatCode="[$-FC19]d\ mmmm\ yyyy\ &quot;г.&quot;"/>
    <numFmt numFmtId="218" formatCode="[$-809]dd\ mmmm\ yyyy"/>
    <numFmt numFmtId="219" formatCode="[$-809]dd\ mmmm\ yyyy;@"/>
    <numFmt numFmtId="220" formatCode="[$-F800]dddd\,\ mmmm\ dd\,\ yyyy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4"/>
      <name val="Arial"/>
      <family val="0"/>
    </font>
    <font>
      <b/>
      <sz val="10"/>
      <color indexed="14"/>
      <name val="Arial"/>
      <family val="2"/>
    </font>
    <font>
      <sz val="10"/>
      <color indexed="46"/>
      <name val="Arial"/>
      <family val="0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93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/>
    </xf>
    <xf numFmtId="0" fontId="4" fillId="3" borderId="2" xfId="0" applyNumberFormat="1" applyFont="1" applyFill="1" applyBorder="1" applyAlignment="1">
      <alignment horizontal="center" vertical="top" wrapText="1"/>
    </xf>
    <xf numFmtId="0" fontId="4" fillId="3" borderId="2" xfId="0" applyNumberFormat="1" applyFont="1" applyFill="1" applyBorder="1" applyAlignment="1">
      <alignment horizontal="left" vertical="top" wrapText="1"/>
    </xf>
    <xf numFmtId="0" fontId="4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top" wrapText="1"/>
    </xf>
    <xf numFmtId="193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4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93" fontId="0" fillId="4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193" fontId="0" fillId="0" borderId="2" xfId="0" applyNumberFormat="1" applyBorder="1" applyAlignment="1">
      <alignment horizontal="center"/>
    </xf>
    <xf numFmtId="0" fontId="7" fillId="4" borderId="2" xfId="0" applyFont="1" applyFill="1" applyBorder="1" applyAlignment="1">
      <alignment/>
    </xf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93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192" fontId="0" fillId="5" borderId="2" xfId="0" applyNumberFormat="1" applyFill="1" applyBorder="1" applyAlignment="1">
      <alignment horizontal="center"/>
    </xf>
    <xf numFmtId="192" fontId="0" fillId="0" borderId="2" xfId="0" applyNumberFormat="1" applyBorder="1" applyAlignment="1">
      <alignment horizontal="center"/>
    </xf>
    <xf numFmtId="192" fontId="0" fillId="0" borderId="2" xfId="0" applyNumberFormat="1" applyBorder="1" applyAlignment="1">
      <alignment/>
    </xf>
    <xf numFmtId="0" fontId="0" fillId="4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192" fontId="0" fillId="0" borderId="2" xfId="0" applyNumberFormat="1" applyFill="1" applyBorder="1" applyAlignment="1">
      <alignment/>
    </xf>
    <xf numFmtId="0" fontId="0" fillId="6" borderId="2" xfId="0" applyFont="1" applyFill="1" applyBorder="1" applyAlignment="1">
      <alignment/>
    </xf>
    <xf numFmtId="0" fontId="0" fillId="4" borderId="2" xfId="0" applyFill="1" applyBorder="1" applyAlignment="1">
      <alignment horizontal="center"/>
    </xf>
    <xf numFmtId="49" fontId="0" fillId="0" borderId="2" xfId="0" applyNumberFormat="1" applyBorder="1" applyAlignment="1">
      <alignment/>
    </xf>
    <xf numFmtId="49" fontId="0" fillId="4" borderId="2" xfId="0" applyNumberFormat="1" applyFill="1" applyBorder="1" applyAlignment="1">
      <alignment/>
    </xf>
    <xf numFmtId="192" fontId="0" fillId="4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vertical="top"/>
    </xf>
    <xf numFmtId="0" fontId="0" fillId="5" borderId="2" xfId="0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192" fontId="0" fillId="2" borderId="2" xfId="0" applyNumberFormat="1" applyFill="1" applyBorder="1" applyAlignment="1">
      <alignment horizontal="center"/>
    </xf>
    <xf numFmtId="192" fontId="0" fillId="2" borderId="2" xfId="0" applyNumberFormat="1" applyFill="1" applyBorder="1" applyAlignment="1">
      <alignment/>
    </xf>
    <xf numFmtId="49" fontId="0" fillId="0" borderId="2" xfId="0" applyNumberFormat="1" applyFill="1" applyBorder="1" applyAlignment="1">
      <alignment/>
    </xf>
    <xf numFmtId="0" fontId="0" fillId="6" borderId="2" xfId="0" applyFill="1" applyBorder="1" applyAlignment="1">
      <alignment/>
    </xf>
    <xf numFmtId="0" fontId="0" fillId="4" borderId="2" xfId="0" applyFont="1" applyFill="1" applyBorder="1" applyAlignment="1">
      <alignment/>
    </xf>
    <xf numFmtId="0" fontId="0" fillId="6" borderId="2" xfId="0" applyFont="1" applyFill="1" applyBorder="1" applyAlignment="1">
      <alignment/>
    </xf>
    <xf numFmtId="2" fontId="0" fillId="0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 vertical="center"/>
    </xf>
    <xf numFmtId="192" fontId="0" fillId="0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/>
    </xf>
    <xf numFmtId="192" fontId="0" fillId="2" borderId="2" xfId="0" applyNumberFormat="1" applyFont="1" applyFill="1" applyBorder="1" applyAlignment="1">
      <alignment/>
    </xf>
    <xf numFmtId="1" fontId="5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" fontId="0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92" fontId="0" fillId="0" borderId="2" xfId="0" applyNumberForma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93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/>
    </xf>
    <xf numFmtId="49" fontId="0" fillId="5" borderId="2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5" borderId="0" xfId="0" applyFill="1" applyAlignment="1">
      <alignment/>
    </xf>
    <xf numFmtId="192" fontId="0" fillId="10" borderId="2" xfId="0" applyNumberFormat="1" applyFill="1" applyBorder="1" applyAlignment="1">
      <alignment/>
    </xf>
    <xf numFmtId="19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5" fillId="10" borderId="0" xfId="0" applyNumberFormat="1" applyFont="1" applyFill="1" applyBorder="1" applyAlignment="1">
      <alignment horizontal="center"/>
    </xf>
    <xf numFmtId="1" fontId="5" fillId="10" borderId="2" xfId="0" applyNumberFormat="1" applyFont="1" applyFill="1" applyBorder="1" applyAlignment="1">
      <alignment horizontal="center"/>
    </xf>
    <xf numFmtId="1" fontId="7" fillId="10" borderId="2" xfId="0" applyNumberFormat="1" applyFont="1" applyFill="1" applyBorder="1" applyAlignment="1">
      <alignment horizontal="center"/>
    </xf>
    <xf numFmtId="1" fontId="6" fillId="10" borderId="2" xfId="0" applyNumberFormat="1" applyFont="1" applyFill="1" applyBorder="1" applyAlignment="1">
      <alignment horizontal="center" vertical="top" wrapText="1"/>
    </xf>
    <xf numFmtId="1" fontId="10" fillId="10" borderId="0" xfId="0" applyNumberFormat="1" applyFont="1" applyFill="1" applyBorder="1" applyAlignment="1">
      <alignment horizontal="center"/>
    </xf>
    <xf numFmtId="49" fontId="4" fillId="10" borderId="2" xfId="0" applyNumberFormat="1" applyFont="1" applyFill="1" applyBorder="1" applyAlignment="1">
      <alignment horizontal="center" vertical="top" wrapText="1"/>
    </xf>
    <xf numFmtId="49" fontId="0" fillId="10" borderId="2" xfId="0" applyNumberFormat="1" applyFill="1" applyBorder="1" applyAlignment="1">
      <alignment horizontal="center"/>
    </xf>
    <xf numFmtId="49" fontId="0" fillId="10" borderId="2" xfId="0" applyNumberFormat="1" applyFont="1" applyFill="1" applyBorder="1" applyAlignment="1">
      <alignment horizontal="center"/>
    </xf>
    <xf numFmtId="0" fontId="0" fillId="10" borderId="0" xfId="0" applyFill="1" applyAlignment="1">
      <alignment/>
    </xf>
    <xf numFmtId="0" fontId="0" fillId="0" borderId="2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" fontId="0" fillId="10" borderId="2" xfId="0" applyNumberForma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0" fontId="4" fillId="10" borderId="2" xfId="0" applyNumberFormat="1" applyFont="1" applyFill="1" applyBorder="1" applyAlignment="1">
      <alignment horizontal="center" vertical="top" wrapText="1"/>
    </xf>
    <xf numFmtId="0" fontId="4" fillId="10" borderId="2" xfId="0" applyNumberFormat="1" applyFont="1" applyFill="1" applyBorder="1" applyAlignment="1">
      <alignment vertical="top" wrapText="1"/>
    </xf>
    <xf numFmtId="1" fontId="10" fillId="10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192" fontId="0" fillId="10" borderId="2" xfId="0" applyNumberFormat="1" applyFill="1" applyBorder="1" applyAlignment="1">
      <alignment horizontal="center"/>
    </xf>
    <xf numFmtId="192" fontId="0" fillId="6" borderId="2" xfId="0" applyNumberFormat="1" applyFill="1" applyBorder="1" applyAlignment="1">
      <alignment/>
    </xf>
    <xf numFmtId="192" fontId="0" fillId="5" borderId="2" xfId="0" applyNumberFormat="1" applyFill="1" applyBorder="1" applyAlignment="1">
      <alignment/>
    </xf>
    <xf numFmtId="1" fontId="0" fillId="0" borderId="2" xfId="0" applyNumberFormat="1" applyFont="1" applyFill="1" applyBorder="1" applyAlignment="1">
      <alignment horizontal="center"/>
    </xf>
    <xf numFmtId="0" fontId="0" fillId="10" borderId="2" xfId="0" applyFont="1" applyFill="1" applyBorder="1" applyAlignment="1">
      <alignment/>
    </xf>
    <xf numFmtId="0" fontId="0" fillId="11" borderId="2" xfId="0" applyFill="1" applyBorder="1" applyAlignment="1">
      <alignment/>
    </xf>
    <xf numFmtId="49" fontId="0" fillId="7" borderId="2" xfId="0" applyNumberFormat="1" applyFill="1" applyBorder="1" applyAlignment="1">
      <alignment horizontal="center"/>
    </xf>
    <xf numFmtId="49" fontId="0" fillId="7" borderId="2" xfId="0" applyNumberFormat="1" applyFont="1" applyFill="1" applyBorder="1" applyAlignment="1">
      <alignment horizontal="center"/>
    </xf>
    <xf numFmtId="192" fontId="0" fillId="7" borderId="2" xfId="0" applyNumberFormat="1" applyFill="1" applyBorder="1" applyAlignment="1">
      <alignment/>
    </xf>
    <xf numFmtId="1" fontId="0" fillId="7" borderId="2" xfId="0" applyNumberFormat="1" applyFill="1" applyBorder="1" applyAlignment="1">
      <alignment horizontal="center"/>
    </xf>
    <xf numFmtId="1" fontId="0" fillId="7" borderId="2" xfId="0" applyNumberFormat="1" applyFont="1" applyFill="1" applyBorder="1" applyAlignment="1">
      <alignment horizontal="center"/>
    </xf>
    <xf numFmtId="1" fontId="0" fillId="7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1" fontId="7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5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Alignment="1">
      <alignment horizontal="right"/>
    </xf>
    <xf numFmtId="1" fontId="0" fillId="11" borderId="0" xfId="0" applyNumberFormat="1" applyFont="1" applyFill="1" applyBorder="1" applyAlignment="1">
      <alignment horizontal="center"/>
    </xf>
    <xf numFmtId="193" fontId="4" fillId="10" borderId="2" xfId="0" applyNumberFormat="1" applyFont="1" applyFill="1" applyBorder="1" applyAlignment="1">
      <alignment horizontal="center" vertical="top" wrapText="1"/>
    </xf>
    <xf numFmtId="193" fontId="0" fillId="0" borderId="2" xfId="0" applyNumberForma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 vertical="top" wrapText="1"/>
    </xf>
    <xf numFmtId="0" fontId="4" fillId="3" borderId="0" xfId="0" applyNumberFormat="1" applyFont="1" applyFill="1" applyAlignment="1">
      <alignment horizontal="center" vertical="top" wrapText="1"/>
    </xf>
    <xf numFmtId="1" fontId="0" fillId="0" borderId="0" xfId="0" applyNumberFormat="1" applyAlignment="1">
      <alignment/>
    </xf>
    <xf numFmtId="1" fontId="0" fillId="11" borderId="0" xfId="0" applyNumberFormat="1" applyFill="1" applyAlignment="1">
      <alignment/>
    </xf>
    <xf numFmtId="0" fontId="7" fillId="9" borderId="0" xfId="0" applyFont="1" applyFill="1" applyAlignment="1">
      <alignment/>
    </xf>
    <xf numFmtId="0" fontId="7" fillId="0" borderId="0" xfId="0" applyFont="1" applyFill="1" applyAlignment="1">
      <alignment/>
    </xf>
    <xf numFmtId="49" fontId="0" fillId="5" borderId="2" xfId="0" applyNumberFormat="1" applyFill="1" applyBorder="1" applyAlignment="1">
      <alignment horizontal="center"/>
    </xf>
    <xf numFmtId="0" fontId="4" fillId="9" borderId="0" xfId="0" applyNumberFormat="1" applyFont="1" applyFill="1" applyBorder="1" applyAlignment="1">
      <alignment horizontal="center" vertical="top" wrapText="1"/>
    </xf>
    <xf numFmtId="192" fontId="0" fillId="9" borderId="2" xfId="0" applyNumberFormat="1" applyFill="1" applyBorder="1" applyAlignment="1">
      <alignment/>
    </xf>
    <xf numFmtId="1" fontId="10" fillId="0" borderId="2" xfId="0" applyNumberFormat="1" applyFont="1" applyFill="1" applyBorder="1" applyAlignment="1">
      <alignment horizontal="center"/>
    </xf>
    <xf numFmtId="192" fontId="0" fillId="9" borderId="2" xfId="0" applyNumberFormat="1" applyFont="1" applyFill="1" applyBorder="1" applyAlignment="1">
      <alignment/>
    </xf>
    <xf numFmtId="192" fontId="0" fillId="13" borderId="2" xfId="0" applyNumberFormat="1" applyFill="1" applyBorder="1" applyAlignment="1">
      <alignment horizontal="center"/>
    </xf>
    <xf numFmtId="1" fontId="12" fillId="14" borderId="2" xfId="0" applyNumberFormat="1" applyFont="1" applyFill="1" applyBorder="1" applyAlignment="1">
      <alignment horizontal="center"/>
    </xf>
    <xf numFmtId="1" fontId="12" fillId="10" borderId="2" xfId="0" applyNumberFormat="1" applyFont="1" applyFill="1" applyBorder="1" applyAlignment="1">
      <alignment horizontal="center"/>
    </xf>
    <xf numFmtId="192" fontId="12" fillId="14" borderId="2" xfId="0" applyNumberFormat="1" applyFont="1" applyFill="1" applyBorder="1" applyAlignment="1">
      <alignment/>
    </xf>
    <xf numFmtId="1" fontId="12" fillId="0" borderId="2" xfId="0" applyNumberFormat="1" applyFont="1" applyFill="1" applyBorder="1" applyAlignment="1">
      <alignment horizontal="center"/>
    </xf>
    <xf numFmtId="192" fontId="7" fillId="0" borderId="2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843"/>
  <sheetViews>
    <sheetView zoomScale="75" zoomScaleNormal="75" workbookViewId="0" topLeftCell="A1">
      <pane xSplit="1" topLeftCell="O1" activePane="topRight" state="frozen"/>
      <selection pane="topLeft" activeCell="A10" sqref="A10"/>
      <selection pane="topRight" activeCell="AG60" sqref="AG60"/>
    </sheetView>
  </sheetViews>
  <sheetFormatPr defaultColWidth="9.140625" defaultRowHeight="12.75"/>
  <cols>
    <col min="1" max="1" width="44.140625" style="0" customWidth="1"/>
    <col min="2" max="2" width="14.28125" style="0" customWidth="1"/>
    <col min="3" max="3" width="18.421875" style="0" customWidth="1"/>
    <col min="4" max="4" width="12.140625" style="0" customWidth="1"/>
    <col min="5" max="6" width="9.28125" style="0" bestFit="1" customWidth="1"/>
    <col min="7" max="8" width="9.28125" style="15" bestFit="1" customWidth="1"/>
    <col min="9" max="10" width="11.140625" style="0" customWidth="1"/>
    <col min="11" max="11" width="9.28125" style="0" bestFit="1" customWidth="1"/>
    <col min="12" max="12" width="11.8515625" style="0" customWidth="1"/>
    <col min="13" max="13" width="10.28125" style="0" bestFit="1" customWidth="1"/>
    <col min="14" max="14" width="10.28125" style="0" customWidth="1"/>
    <col min="15" max="15" width="11.57421875" style="147" customWidth="1"/>
    <col min="16" max="16" width="12.140625" style="0" customWidth="1"/>
    <col min="17" max="17" width="11.28125" style="0" customWidth="1"/>
    <col min="20" max="20" width="11.421875" style="0" customWidth="1"/>
    <col min="21" max="21" width="12.57421875" style="164" customWidth="1"/>
    <col min="22" max="22" width="13.140625" style="0" customWidth="1"/>
    <col min="23" max="23" width="11.28125" style="0" customWidth="1"/>
    <col min="24" max="24" width="12.00390625" style="0" customWidth="1"/>
    <col min="25" max="28" width="14.57421875" style="0" customWidth="1"/>
    <col min="29" max="29" width="13.57421875" style="0" customWidth="1"/>
    <col min="30" max="30" width="11.421875" style="0" customWidth="1"/>
  </cols>
  <sheetData>
    <row r="1" spans="1:34" ht="63.75">
      <c r="A1" s="33" t="s">
        <v>0</v>
      </c>
      <c r="B1" s="34" t="s">
        <v>6</v>
      </c>
      <c r="C1" s="34" t="s">
        <v>17</v>
      </c>
      <c r="D1" s="35" t="s">
        <v>39</v>
      </c>
      <c r="E1" s="35" t="s">
        <v>44</v>
      </c>
      <c r="F1" s="35" t="s">
        <v>43</v>
      </c>
      <c r="G1" s="35" t="s">
        <v>45</v>
      </c>
      <c r="H1" s="36" t="s">
        <v>42</v>
      </c>
      <c r="I1" s="37" t="s">
        <v>2</v>
      </c>
      <c r="J1" s="159" t="s">
        <v>259</v>
      </c>
      <c r="K1" s="200" t="s">
        <v>4</v>
      </c>
      <c r="L1" s="33" t="s">
        <v>29</v>
      </c>
      <c r="M1" s="38" t="s">
        <v>135</v>
      </c>
      <c r="N1" s="198" t="s">
        <v>298</v>
      </c>
      <c r="O1" s="33" t="s">
        <v>30</v>
      </c>
      <c r="P1" s="161" t="s">
        <v>341</v>
      </c>
      <c r="Q1" s="33" t="s">
        <v>241</v>
      </c>
      <c r="R1" s="40" t="s">
        <v>16</v>
      </c>
      <c r="S1" s="40" t="s">
        <v>28</v>
      </c>
      <c r="T1" s="39" t="s">
        <v>131</v>
      </c>
      <c r="U1" s="161" t="s">
        <v>242</v>
      </c>
      <c r="V1" s="161" t="s">
        <v>177</v>
      </c>
      <c r="W1" s="170" t="s">
        <v>130</v>
      </c>
      <c r="X1" s="170" t="s">
        <v>264</v>
      </c>
      <c r="Y1" s="171" t="s">
        <v>129</v>
      </c>
      <c r="Z1" s="171" t="s">
        <v>337</v>
      </c>
      <c r="AA1" s="171" t="s">
        <v>284</v>
      </c>
      <c r="AB1" s="171" t="s">
        <v>285</v>
      </c>
      <c r="AC1" s="170" t="s">
        <v>195</v>
      </c>
      <c r="AD1" s="39" t="s">
        <v>297</v>
      </c>
      <c r="AE1" s="201" t="s">
        <v>333</v>
      </c>
      <c r="AF1" s="201" t="s">
        <v>334</v>
      </c>
      <c r="AG1" s="201" t="s">
        <v>336</v>
      </c>
      <c r="AH1" s="207" t="s">
        <v>353</v>
      </c>
    </row>
    <row r="2" spans="1:31" ht="12.75">
      <c r="A2" s="41"/>
      <c r="B2" s="42" t="s">
        <v>59</v>
      </c>
      <c r="C2" s="43"/>
      <c r="D2" s="44"/>
      <c r="E2" s="44"/>
      <c r="F2" s="44"/>
      <c r="G2" s="86"/>
      <c r="H2" s="86"/>
      <c r="I2" s="46"/>
      <c r="J2" s="46"/>
      <c r="K2" s="46"/>
      <c r="L2" s="47"/>
      <c r="M2" s="48"/>
      <c r="N2" s="48"/>
      <c r="O2" s="47"/>
      <c r="P2" s="49"/>
      <c r="Q2" s="47"/>
      <c r="R2" s="50"/>
      <c r="S2" s="50"/>
      <c r="T2" s="51"/>
      <c r="U2" s="90"/>
      <c r="V2" s="51"/>
      <c r="W2" s="52"/>
      <c r="X2" s="52"/>
      <c r="Y2" s="53"/>
      <c r="Z2" s="53"/>
      <c r="AA2" s="53"/>
      <c r="AB2" s="53"/>
      <c r="AC2" s="89"/>
      <c r="AD2" s="51"/>
      <c r="AE2" s="9"/>
    </row>
    <row r="3" spans="1:31" ht="12.75">
      <c r="A3" s="175" t="s">
        <v>363</v>
      </c>
      <c r="B3" s="55"/>
      <c r="C3" s="55"/>
      <c r="D3" s="56"/>
      <c r="E3" s="56"/>
      <c r="F3" s="56"/>
      <c r="G3" s="86"/>
      <c r="H3" s="86"/>
      <c r="I3" s="57"/>
      <c r="J3" s="57" t="s">
        <v>260</v>
      </c>
      <c r="K3" s="57"/>
      <c r="L3" s="52"/>
      <c r="M3" s="58"/>
      <c r="N3" s="58"/>
      <c r="O3" s="89"/>
      <c r="P3" s="51"/>
      <c r="Q3" s="52"/>
      <c r="R3" s="50"/>
      <c r="S3" s="50"/>
      <c r="T3" s="51"/>
      <c r="U3" s="90"/>
      <c r="V3" s="51"/>
      <c r="W3" s="52"/>
      <c r="X3" s="52"/>
      <c r="Y3" s="53"/>
      <c r="Z3" s="53"/>
      <c r="AA3" s="53"/>
      <c r="AB3" s="53"/>
      <c r="AC3" s="52"/>
      <c r="AD3" s="51"/>
      <c r="AE3" s="9"/>
    </row>
    <row r="4" spans="1:31" ht="12.75">
      <c r="A4" s="59" t="s">
        <v>362</v>
      </c>
      <c r="B4" s="60"/>
      <c r="C4" s="55"/>
      <c r="D4" s="56"/>
      <c r="E4" s="45">
        <v>4050</v>
      </c>
      <c r="F4" s="45">
        <f>$E4*0.5/100</f>
        <v>20.25</v>
      </c>
      <c r="G4" s="87">
        <v>315</v>
      </c>
      <c r="H4" s="89">
        <f>$G4*1/100</f>
        <v>3.15</v>
      </c>
      <c r="I4" s="46">
        <f>E4+F4+G4+H4</f>
        <v>4388.4</v>
      </c>
      <c r="J4" s="197">
        <v>4020</v>
      </c>
      <c r="K4" s="7"/>
      <c r="L4" s="57"/>
      <c r="M4" s="52"/>
      <c r="N4" s="52"/>
      <c r="O4" s="199"/>
      <c r="P4" s="52" t="s">
        <v>299</v>
      </c>
      <c r="Q4" s="51"/>
      <c r="R4" s="50"/>
      <c r="S4" s="50"/>
      <c r="T4" s="62"/>
      <c r="U4" s="165"/>
      <c r="V4" s="62"/>
      <c r="W4" s="51"/>
      <c r="X4" s="51"/>
      <c r="Y4" s="52"/>
      <c r="Z4" s="52"/>
      <c r="AA4" s="52"/>
      <c r="AB4" s="52"/>
      <c r="AC4" s="160">
        <v>4020</v>
      </c>
      <c r="AD4" s="62"/>
      <c r="AE4" s="9"/>
    </row>
    <row r="5" spans="1:31" ht="12.75">
      <c r="A5" s="63" t="s">
        <v>62</v>
      </c>
      <c r="B5" s="64"/>
      <c r="C5" s="65"/>
      <c r="D5" s="66"/>
      <c r="E5" s="66"/>
      <c r="F5" s="66"/>
      <c r="G5" s="66"/>
      <c r="H5" s="67"/>
      <c r="I5" s="68"/>
      <c r="J5" s="68"/>
      <c r="K5" s="69"/>
      <c r="L5" s="69"/>
      <c r="M5" s="68"/>
      <c r="N5" s="68"/>
      <c r="O5" s="70"/>
      <c r="P5" s="68"/>
      <c r="Q5" s="71"/>
      <c r="R5" s="72"/>
      <c r="S5" s="72"/>
      <c r="T5" s="73"/>
      <c r="U5" s="73"/>
      <c r="V5" s="73"/>
      <c r="W5" s="71"/>
      <c r="X5" s="71"/>
      <c r="Y5" s="68"/>
      <c r="Z5" s="68"/>
      <c r="AA5" s="68"/>
      <c r="AB5" s="68"/>
      <c r="AC5" s="74"/>
      <c r="AD5" s="73"/>
      <c r="AE5" s="15"/>
    </row>
    <row r="6" spans="1:31" ht="12.75">
      <c r="A6" s="75" t="s">
        <v>157</v>
      </c>
      <c r="B6" s="43" t="s">
        <v>47</v>
      </c>
      <c r="C6" s="76" t="s">
        <v>32</v>
      </c>
      <c r="D6" s="77">
        <v>1</v>
      </c>
      <c r="E6" s="45">
        <f>$E$4</f>
        <v>4050</v>
      </c>
      <c r="F6" s="45">
        <f>$E6*0.5/100</f>
        <v>20.25</v>
      </c>
      <c r="G6" s="87"/>
      <c r="H6" s="86"/>
      <c r="I6" s="46">
        <f>D6*(E6+F6+G6+H6)</f>
        <v>4070.25</v>
      </c>
      <c r="J6" s="156">
        <f>D6*J4</f>
        <v>4020</v>
      </c>
      <c r="K6" s="78">
        <v>3800</v>
      </c>
      <c r="L6" s="47" t="s">
        <v>101</v>
      </c>
      <c r="M6" s="79">
        <f aca="true" t="shared" si="0" ref="M6:M11">-I6+K6</f>
        <v>-270.25</v>
      </c>
      <c r="N6" s="134">
        <f>-J6+K6-50*D6</f>
        <v>-270</v>
      </c>
      <c r="O6" s="98">
        <v>4133</v>
      </c>
      <c r="P6" s="51" t="s">
        <v>345</v>
      </c>
      <c r="Q6" s="177">
        <f aca="true" t="shared" si="1" ref="Q6:Q61">-I6+O6</f>
        <v>62.75</v>
      </c>
      <c r="R6" s="145" t="s">
        <v>31</v>
      </c>
      <c r="S6" s="50" t="s">
        <v>112</v>
      </c>
      <c r="T6" s="51"/>
      <c r="U6" s="162"/>
      <c r="V6" s="162" t="s">
        <v>178</v>
      </c>
      <c r="W6" s="167">
        <v>1394</v>
      </c>
      <c r="X6" s="167">
        <f>V6+W6</f>
        <v>3773</v>
      </c>
      <c r="Y6" s="152">
        <f>X6-J6</f>
        <v>-247</v>
      </c>
      <c r="Z6" s="92">
        <v>0</v>
      </c>
      <c r="AA6" s="152">
        <f>Z6+Y6</f>
        <v>-247</v>
      </c>
      <c r="AB6" s="92"/>
      <c r="AC6" s="89">
        <f>X6/D6</f>
        <v>3773</v>
      </c>
      <c r="AD6" s="90"/>
      <c r="AE6" s="9"/>
    </row>
    <row r="7" spans="1:31" s="15" customFormat="1" ht="12.75">
      <c r="A7" s="101" t="s">
        <v>158</v>
      </c>
      <c r="B7" s="84"/>
      <c r="C7" s="133" t="s">
        <v>32</v>
      </c>
      <c r="D7" s="85">
        <v>1</v>
      </c>
      <c r="E7" s="85"/>
      <c r="F7" s="85"/>
      <c r="G7" s="87">
        <f>$G$4</f>
        <v>315</v>
      </c>
      <c r="H7" s="86">
        <f>$G7*1/100</f>
        <v>3.15</v>
      </c>
      <c r="I7" s="88">
        <f>D7*(E7+F7+G7+H7)</f>
        <v>318.15</v>
      </c>
      <c r="J7" s="88"/>
      <c r="K7" s="88">
        <v>310</v>
      </c>
      <c r="L7" s="89" t="s">
        <v>101</v>
      </c>
      <c r="M7" s="134">
        <f t="shared" si="0"/>
        <v>-8.149999999999977</v>
      </c>
      <c r="N7" s="134"/>
      <c r="O7" s="89">
        <v>118</v>
      </c>
      <c r="P7" s="90"/>
      <c r="Q7" s="134">
        <f>-I7+O7</f>
        <v>-200.14999999999998</v>
      </c>
      <c r="R7" s="91" t="s">
        <v>31</v>
      </c>
      <c r="S7" s="91" t="s">
        <v>24</v>
      </c>
      <c r="T7" s="90"/>
      <c r="U7" s="90"/>
      <c r="V7" s="90"/>
      <c r="W7" s="89"/>
      <c r="X7" s="89"/>
      <c r="Y7" s="92"/>
      <c r="Z7" s="92"/>
      <c r="AA7" s="92"/>
      <c r="AB7" s="92"/>
      <c r="AC7" s="89"/>
      <c r="AD7" s="90"/>
      <c r="AE7" s="9"/>
    </row>
    <row r="8" spans="1:31" ht="12.75">
      <c r="A8" s="82" t="s">
        <v>46</v>
      </c>
      <c r="B8" s="42" t="s">
        <v>159</v>
      </c>
      <c r="C8" s="76" t="s">
        <v>32</v>
      </c>
      <c r="D8" s="44">
        <v>1</v>
      </c>
      <c r="E8" s="45">
        <f>$E$4</f>
        <v>4050</v>
      </c>
      <c r="F8" s="45">
        <f>$E8*0.5/100</f>
        <v>20.25</v>
      </c>
      <c r="G8" s="87">
        <f>$G$4</f>
        <v>315</v>
      </c>
      <c r="H8" s="86">
        <f>$G8*1/100</f>
        <v>3.15</v>
      </c>
      <c r="I8" s="46">
        <f>D8*(E8+F8+G8+H8)</f>
        <v>4388.4</v>
      </c>
      <c r="J8" s="156">
        <f>J4*D8</f>
        <v>4020</v>
      </c>
      <c r="K8" s="78">
        <v>4110</v>
      </c>
      <c r="L8" s="47" t="s">
        <v>101</v>
      </c>
      <c r="M8" s="79">
        <f t="shared" si="0"/>
        <v>-278.39999999999964</v>
      </c>
      <c r="N8" s="134">
        <f>-J8+K8-50*D8</f>
        <v>40</v>
      </c>
      <c r="O8" s="98">
        <v>4271</v>
      </c>
      <c r="P8" s="90" t="s">
        <v>351</v>
      </c>
      <c r="Q8" s="177">
        <f t="shared" si="1"/>
        <v>-117.39999999999964</v>
      </c>
      <c r="R8" s="145" t="s">
        <v>31</v>
      </c>
      <c r="S8" s="50" t="s">
        <v>112</v>
      </c>
      <c r="T8" s="51"/>
      <c r="U8" s="162"/>
      <c r="V8" s="162" t="s">
        <v>179</v>
      </c>
      <c r="W8" s="167">
        <v>1500</v>
      </c>
      <c r="X8" s="167">
        <f>V8+W8</f>
        <v>3818</v>
      </c>
      <c r="Y8" s="152">
        <f>X8-J8</f>
        <v>-202</v>
      </c>
      <c r="Z8" s="92">
        <v>0</v>
      </c>
      <c r="AA8" s="152">
        <f>Z8+Y8</f>
        <v>-202</v>
      </c>
      <c r="AB8" s="152"/>
      <c r="AC8" s="180">
        <f>X8/D8</f>
        <v>3818</v>
      </c>
      <c r="AD8" s="90"/>
      <c r="AE8" s="9"/>
    </row>
    <row r="9" spans="1:31" ht="12.75">
      <c r="A9" s="83"/>
      <c r="B9" s="84"/>
      <c r="C9" s="84"/>
      <c r="D9" s="85"/>
      <c r="E9" s="86"/>
      <c r="F9" s="86"/>
      <c r="G9" s="87"/>
      <c r="H9" s="86"/>
      <c r="I9" s="88"/>
      <c r="J9" s="88"/>
      <c r="K9" s="88"/>
      <c r="L9" s="89"/>
      <c r="M9" s="134"/>
      <c r="N9" s="134"/>
      <c r="O9" s="89"/>
      <c r="P9" s="90"/>
      <c r="Q9" s="80"/>
      <c r="R9" s="91"/>
      <c r="S9" s="91"/>
      <c r="T9" s="90"/>
      <c r="U9" s="90"/>
      <c r="V9" s="90"/>
      <c r="W9" s="89"/>
      <c r="X9" s="89"/>
      <c r="Y9" s="92"/>
      <c r="Z9" s="92"/>
      <c r="AA9" s="92"/>
      <c r="AB9" s="92"/>
      <c r="AC9" s="89"/>
      <c r="AD9" s="90"/>
      <c r="AE9" s="15"/>
    </row>
    <row r="10" spans="1:33" ht="12.75">
      <c r="A10" s="75" t="s">
        <v>160</v>
      </c>
      <c r="B10" s="55"/>
      <c r="C10" s="55"/>
      <c r="D10" s="56">
        <v>2</v>
      </c>
      <c r="E10" s="45">
        <f>E4-50</f>
        <v>4000</v>
      </c>
      <c r="F10" s="45">
        <f>$E10*0.5/100</f>
        <v>20</v>
      </c>
      <c r="G10" s="86"/>
      <c r="H10" s="86"/>
      <c r="I10" s="46">
        <f>D10*(E10+F10+G10+H10)</f>
        <v>8040</v>
      </c>
      <c r="J10" s="157">
        <f>J4*D10</f>
        <v>8040</v>
      </c>
      <c r="K10" s="46">
        <v>7110</v>
      </c>
      <c r="L10" s="94" t="s">
        <v>98</v>
      </c>
      <c r="M10" s="79">
        <f t="shared" si="0"/>
        <v>-930</v>
      </c>
      <c r="N10" s="134">
        <f>-J10+K10-50*D10</f>
        <v>-1030</v>
      </c>
      <c r="O10" s="98">
        <f>X10+576+Z10</f>
        <v>5902</v>
      </c>
      <c r="P10" s="51" t="s">
        <v>348</v>
      </c>
      <c r="Q10" s="177">
        <f t="shared" si="1"/>
        <v>-2138</v>
      </c>
      <c r="R10" s="50"/>
      <c r="S10" s="50" t="s">
        <v>24</v>
      </c>
      <c r="T10" s="95"/>
      <c r="U10" s="162" t="s">
        <v>244</v>
      </c>
      <c r="V10" s="162" t="s">
        <v>274</v>
      </c>
      <c r="W10" s="167">
        <v>0</v>
      </c>
      <c r="X10" s="167">
        <f>U10+V10+W10+1909</f>
        <v>3948</v>
      </c>
      <c r="Y10" s="152">
        <f>X10-J10</f>
        <v>-4092</v>
      </c>
      <c r="Z10" s="92">
        <f>898+480</f>
        <v>1378</v>
      </c>
      <c r="AA10" s="152">
        <f>Z10+Y10</f>
        <v>-2714</v>
      </c>
      <c r="AB10" s="92">
        <f>Z10/D10</f>
        <v>689</v>
      </c>
      <c r="AC10" s="180">
        <f>X10/D10+AB10</f>
        <v>2663</v>
      </c>
      <c r="AD10" s="107"/>
      <c r="AE10" s="9"/>
      <c r="AG10" s="192">
        <v>3000</v>
      </c>
    </row>
    <row r="11" spans="1:31" s="15" customFormat="1" ht="12.75">
      <c r="A11" s="101" t="s">
        <v>161</v>
      </c>
      <c r="B11" s="84"/>
      <c r="C11" s="84" t="s">
        <v>58</v>
      </c>
      <c r="D11" s="85">
        <v>1</v>
      </c>
      <c r="E11" s="85"/>
      <c r="F11" s="85"/>
      <c r="G11" s="87">
        <f>$G$4</f>
        <v>315</v>
      </c>
      <c r="H11" s="86">
        <f>$G11*1/100</f>
        <v>3.15</v>
      </c>
      <c r="I11" s="88">
        <f>D11*(E11+F11+G11+H11)</f>
        <v>318.15</v>
      </c>
      <c r="J11" s="88"/>
      <c r="K11" s="88"/>
      <c r="L11" s="102"/>
      <c r="M11" s="134">
        <f t="shared" si="0"/>
        <v>-318.15</v>
      </c>
      <c r="N11" s="134"/>
      <c r="O11" s="83"/>
      <c r="P11" s="107"/>
      <c r="Q11" s="134">
        <f t="shared" si="1"/>
        <v>-318.15</v>
      </c>
      <c r="R11" s="91"/>
      <c r="S11" s="91"/>
      <c r="T11" s="107"/>
      <c r="U11" s="107"/>
      <c r="V11" s="107"/>
      <c r="W11" s="83"/>
      <c r="X11" s="83"/>
      <c r="Y11" s="92"/>
      <c r="Z11" s="92"/>
      <c r="AA11" s="92"/>
      <c r="AB11" s="92"/>
      <c r="AC11" s="89"/>
      <c r="AD11" s="107"/>
      <c r="AE11" s="9"/>
    </row>
    <row r="12" spans="1:31" ht="12.75">
      <c r="A12" s="54"/>
      <c r="B12" s="55"/>
      <c r="C12" s="55"/>
      <c r="D12" s="56"/>
      <c r="E12" s="56"/>
      <c r="F12" s="56"/>
      <c r="G12" s="86"/>
      <c r="H12" s="86"/>
      <c r="I12" s="57"/>
      <c r="J12" s="57"/>
      <c r="K12" s="57"/>
      <c r="L12" s="41"/>
      <c r="M12" s="134"/>
      <c r="N12" s="134"/>
      <c r="O12" s="83"/>
      <c r="P12" s="95"/>
      <c r="Q12" s="80"/>
      <c r="R12" s="50"/>
      <c r="S12" s="50"/>
      <c r="T12" s="95"/>
      <c r="U12" s="107"/>
      <c r="V12" s="107"/>
      <c r="W12" s="83"/>
      <c r="X12" s="83"/>
      <c r="Y12" s="81"/>
      <c r="Z12" s="81"/>
      <c r="AA12" s="81"/>
      <c r="AB12" s="81"/>
      <c r="AC12" s="52"/>
      <c r="AD12" s="107"/>
      <c r="AE12" s="9"/>
    </row>
    <row r="13" spans="1:34" ht="12.75">
      <c r="A13" s="82" t="s">
        <v>162</v>
      </c>
      <c r="B13" s="60" t="s">
        <v>57</v>
      </c>
      <c r="C13" s="60" t="s">
        <v>257</v>
      </c>
      <c r="D13" s="61">
        <v>61</v>
      </c>
      <c r="E13" s="45">
        <f>$E$4</f>
        <v>4050</v>
      </c>
      <c r="F13" s="45">
        <f>$E13*0.5/100</f>
        <v>20.25</v>
      </c>
      <c r="G13" s="86"/>
      <c r="H13" s="86"/>
      <c r="I13" s="46">
        <f>D13*(E13+F13+G13+H13)</f>
        <v>248285.25</v>
      </c>
      <c r="J13" s="157">
        <f>J4*D13</f>
        <v>245220</v>
      </c>
      <c r="K13" s="46">
        <v>208020</v>
      </c>
      <c r="L13" s="46" t="s">
        <v>98</v>
      </c>
      <c r="M13" s="79">
        <f>-I13+K13-I14+K14</f>
        <v>-40901.55</v>
      </c>
      <c r="N13" s="134">
        <f>-J13+K13-50*D13</f>
        <v>-40250</v>
      </c>
      <c r="O13" s="78">
        <f>X13</f>
        <v>207126</v>
      </c>
      <c r="P13" s="90" t="s">
        <v>332</v>
      </c>
      <c r="Q13" s="177">
        <f t="shared" si="1"/>
        <v>-41159.25</v>
      </c>
      <c r="R13" s="50"/>
      <c r="S13" s="50" t="s">
        <v>24</v>
      </c>
      <c r="T13" s="49" t="s">
        <v>133</v>
      </c>
      <c r="U13" s="162" t="s">
        <v>249</v>
      </c>
      <c r="V13" s="162" t="s">
        <v>332</v>
      </c>
      <c r="W13" s="168">
        <v>0</v>
      </c>
      <c r="X13" s="167">
        <f>U13+V13+W13</f>
        <v>207126</v>
      </c>
      <c r="Y13" s="152">
        <f>X13-J13</f>
        <v>-38094</v>
      </c>
      <c r="Z13" s="92">
        <v>0</v>
      </c>
      <c r="AA13" s="152">
        <f>Z13+Y13</f>
        <v>-38094</v>
      </c>
      <c r="AB13" s="92">
        <f>Z13/D13</f>
        <v>0</v>
      </c>
      <c r="AC13" s="180">
        <f>X13/D13+AB13</f>
        <v>3395.5081967213114</v>
      </c>
      <c r="AD13" s="90"/>
      <c r="AE13" s="9"/>
      <c r="AG13">
        <v>3396</v>
      </c>
      <c r="AH13" s="150"/>
    </row>
    <row r="14" spans="1:31" s="15" customFormat="1" ht="12.75">
      <c r="A14" s="83" t="s">
        <v>163</v>
      </c>
      <c r="B14" s="99" t="s">
        <v>57</v>
      </c>
      <c r="C14" s="99" t="s">
        <v>58</v>
      </c>
      <c r="D14" s="87">
        <v>2</v>
      </c>
      <c r="E14" s="87"/>
      <c r="F14" s="87"/>
      <c r="G14" s="87">
        <f>$G$4</f>
        <v>315</v>
      </c>
      <c r="H14" s="86">
        <f>$G14*1/100</f>
        <v>3.15</v>
      </c>
      <c r="I14" s="88">
        <f>D14*(E14+F14+G14+H14)</f>
        <v>636.3</v>
      </c>
      <c r="J14" s="88"/>
      <c r="K14" s="88">
        <v>0</v>
      </c>
      <c r="L14" s="88"/>
      <c r="M14" s="134"/>
      <c r="N14" s="134"/>
      <c r="O14" s="88"/>
      <c r="P14" s="90"/>
      <c r="Q14" s="134">
        <f t="shared" si="1"/>
        <v>-636.3</v>
      </c>
      <c r="R14" s="91"/>
      <c r="S14" s="91"/>
      <c r="T14" s="90" t="s">
        <v>133</v>
      </c>
      <c r="U14" s="90"/>
      <c r="V14" s="90"/>
      <c r="W14" s="89"/>
      <c r="X14" s="89"/>
      <c r="Y14" s="92"/>
      <c r="Z14" s="92"/>
      <c r="AA14" s="92"/>
      <c r="AB14" s="92"/>
      <c r="AC14" s="89"/>
      <c r="AD14" s="90"/>
      <c r="AE14" s="9"/>
    </row>
    <row r="15" spans="1:31" s="15" customFormat="1" ht="12.75">
      <c r="A15" s="83"/>
      <c r="B15" s="99"/>
      <c r="C15" s="99"/>
      <c r="D15" s="87"/>
      <c r="E15" s="87"/>
      <c r="F15" s="87"/>
      <c r="G15" s="87"/>
      <c r="H15" s="86"/>
      <c r="I15" s="88"/>
      <c r="J15" s="88"/>
      <c r="K15" s="88"/>
      <c r="L15" s="88"/>
      <c r="M15" s="134"/>
      <c r="N15" s="134"/>
      <c r="O15" s="88"/>
      <c r="P15" s="90"/>
      <c r="Q15" s="134"/>
      <c r="R15" s="91"/>
      <c r="S15" s="91"/>
      <c r="T15" s="90"/>
      <c r="U15" s="90"/>
      <c r="V15" s="90"/>
      <c r="W15" s="89"/>
      <c r="X15" s="89"/>
      <c r="Y15" s="92"/>
      <c r="Z15" s="92"/>
      <c r="AA15" s="92"/>
      <c r="AB15" s="92"/>
      <c r="AC15" s="89"/>
      <c r="AD15" s="90"/>
      <c r="AE15" s="9"/>
    </row>
    <row r="16" spans="1:33" ht="12.75">
      <c r="A16" s="75" t="s">
        <v>20</v>
      </c>
      <c r="B16" s="43" t="s">
        <v>61</v>
      </c>
      <c r="C16" s="99" t="s">
        <v>60</v>
      </c>
      <c r="D16" s="44">
        <v>183</v>
      </c>
      <c r="E16" s="45">
        <f>$E$4</f>
        <v>4050</v>
      </c>
      <c r="F16" s="45">
        <f>$E16*2/100</f>
        <v>81</v>
      </c>
      <c r="G16" s="87"/>
      <c r="H16" s="86"/>
      <c r="I16" s="46">
        <f>D16*(E16+F16+G16+H16)+D17*(E17+F17+G17+H17)</f>
        <v>758921.4</v>
      </c>
      <c r="J16" s="157">
        <f>J4*D16</f>
        <v>735660</v>
      </c>
      <c r="K16" s="78">
        <v>698300</v>
      </c>
      <c r="L16" s="47" t="s">
        <v>99</v>
      </c>
      <c r="M16" s="79">
        <f>-I16+K16-I17+K17</f>
        <v>-60621.40000000002</v>
      </c>
      <c r="N16" s="134">
        <f>-J16+K16-50*D16</f>
        <v>-46510</v>
      </c>
      <c r="O16" s="98">
        <f>X16+1000+48075+Z16</f>
        <v>396319</v>
      </c>
      <c r="P16" s="51" t="s">
        <v>342</v>
      </c>
      <c r="Q16" s="177">
        <f t="shared" si="1"/>
        <v>-362602.4</v>
      </c>
      <c r="R16" s="145" t="s">
        <v>31</v>
      </c>
      <c r="S16" s="50" t="s">
        <v>137</v>
      </c>
      <c r="T16" s="90" t="s">
        <v>41</v>
      </c>
      <c r="U16" s="162" t="s">
        <v>250</v>
      </c>
      <c r="V16" s="162" t="s">
        <v>275</v>
      </c>
      <c r="W16" s="167">
        <v>1830</v>
      </c>
      <c r="X16" s="167">
        <f>U16+V16+W16+119835</f>
        <v>290084</v>
      </c>
      <c r="Y16" s="178">
        <f>X16-J16</f>
        <v>-445576</v>
      </c>
      <c r="Z16" s="92">
        <f>25000+32160</f>
        <v>57160</v>
      </c>
      <c r="AA16" s="152">
        <f>Z16+Y16</f>
        <v>-388416</v>
      </c>
      <c r="AB16" s="92">
        <f>Z16/D16</f>
        <v>312.3497267759563</v>
      </c>
      <c r="AC16" s="180">
        <f>X16/D16+AB16</f>
        <v>1897.5081967213114</v>
      </c>
      <c r="AD16" s="90"/>
      <c r="AE16" s="9"/>
      <c r="AG16" s="192">
        <v>1895</v>
      </c>
    </row>
    <row r="17" spans="1:31" s="15" customFormat="1" ht="12.75">
      <c r="A17" s="101" t="s">
        <v>164</v>
      </c>
      <c r="B17" s="84" t="s">
        <v>61</v>
      </c>
      <c r="C17" s="99" t="s">
        <v>60</v>
      </c>
      <c r="D17" s="85">
        <v>9</v>
      </c>
      <c r="E17" s="86"/>
      <c r="F17" s="86"/>
      <c r="G17" s="87">
        <f>$G$4</f>
        <v>315</v>
      </c>
      <c r="H17" s="86">
        <f>$G17*4/100</f>
        <v>12.6</v>
      </c>
      <c r="I17" s="88"/>
      <c r="J17" s="88"/>
      <c r="K17" s="88"/>
      <c r="L17" s="89"/>
      <c r="M17" s="134"/>
      <c r="N17" s="134"/>
      <c r="O17" s="89"/>
      <c r="P17" s="90"/>
      <c r="Q17" s="134" t="s">
        <v>247</v>
      </c>
      <c r="R17" s="91"/>
      <c r="S17" s="91"/>
      <c r="T17" s="90" t="s">
        <v>41</v>
      </c>
      <c r="U17" s="90"/>
      <c r="V17" s="90"/>
      <c r="W17" s="89"/>
      <c r="X17" s="89"/>
      <c r="Y17" s="92"/>
      <c r="Z17" s="92"/>
      <c r="AA17" s="92"/>
      <c r="AB17" s="92"/>
      <c r="AC17" s="89"/>
      <c r="AD17" s="90"/>
      <c r="AE17" s="9"/>
    </row>
    <row r="18" spans="1:31" s="15" customFormat="1" ht="12.75">
      <c r="A18" s="101" t="s">
        <v>165</v>
      </c>
      <c r="B18" s="84" t="s">
        <v>61</v>
      </c>
      <c r="C18" s="99" t="s">
        <v>60</v>
      </c>
      <c r="D18" s="85">
        <v>3</v>
      </c>
      <c r="E18" s="87"/>
      <c r="F18" s="85"/>
      <c r="G18" s="87">
        <f>$G$4</f>
        <v>315</v>
      </c>
      <c r="H18" s="86">
        <f>$G18*4/100</f>
        <v>12.6</v>
      </c>
      <c r="I18" s="88">
        <f>D18*(E18+F18+G18+H18)</f>
        <v>982.8000000000001</v>
      </c>
      <c r="J18" s="88"/>
      <c r="K18" s="102">
        <v>930</v>
      </c>
      <c r="L18" s="89" t="s">
        <v>99</v>
      </c>
      <c r="M18" s="134">
        <f>-I18+K18</f>
        <v>-52.80000000000007</v>
      </c>
      <c r="N18" s="134"/>
      <c r="O18" s="89">
        <f>948</f>
        <v>948</v>
      </c>
      <c r="P18" s="90"/>
      <c r="Q18" s="134">
        <f t="shared" si="1"/>
        <v>-34.80000000000007</v>
      </c>
      <c r="R18" s="91"/>
      <c r="S18" s="91"/>
      <c r="T18" s="90" t="s">
        <v>41</v>
      </c>
      <c r="U18" s="90"/>
      <c r="V18" s="90"/>
      <c r="W18" s="89"/>
      <c r="X18" s="89"/>
      <c r="Y18" s="92"/>
      <c r="Z18" s="92"/>
      <c r="AA18" s="92"/>
      <c r="AB18" s="92"/>
      <c r="AC18" s="89"/>
      <c r="AD18" s="90"/>
      <c r="AE18" s="9"/>
    </row>
    <row r="19" spans="1:33" ht="12.75">
      <c r="A19" s="75" t="s">
        <v>21</v>
      </c>
      <c r="B19" s="43" t="s">
        <v>61</v>
      </c>
      <c r="C19" s="99" t="s">
        <v>60</v>
      </c>
      <c r="D19" s="44">
        <v>6</v>
      </c>
      <c r="E19" s="45">
        <f>$E$4</f>
        <v>4050</v>
      </c>
      <c r="F19" s="45">
        <f>$E19*2/100</f>
        <v>81</v>
      </c>
      <c r="G19" s="87"/>
      <c r="H19" s="86"/>
      <c r="I19" s="46">
        <f>D19*(E19+F19+G19+H19)</f>
        <v>24786</v>
      </c>
      <c r="J19" s="157">
        <f>J4*D19</f>
        <v>24120</v>
      </c>
      <c r="K19" s="100">
        <v>22800</v>
      </c>
      <c r="L19" s="47" t="s">
        <v>99</v>
      </c>
      <c r="M19" s="79">
        <f>-I19+K19</f>
        <v>-1986</v>
      </c>
      <c r="N19" s="134">
        <f>-J19+K19-50*D19</f>
        <v>-1620</v>
      </c>
      <c r="O19" s="98">
        <f>X19+Z19</f>
        <v>10625</v>
      </c>
      <c r="P19" s="51" t="s">
        <v>343</v>
      </c>
      <c r="Q19" s="177">
        <f t="shared" si="1"/>
        <v>-14161</v>
      </c>
      <c r="R19" s="145" t="s">
        <v>31</v>
      </c>
      <c r="S19" s="50" t="s">
        <v>137</v>
      </c>
      <c r="T19" s="90" t="s">
        <v>41</v>
      </c>
      <c r="U19" s="162" t="s">
        <v>251</v>
      </c>
      <c r="V19" s="162" t="s">
        <v>181</v>
      </c>
      <c r="W19" s="167">
        <v>60</v>
      </c>
      <c r="X19" s="167">
        <f>U19+V19+W19</f>
        <v>10625</v>
      </c>
      <c r="Y19" s="178">
        <f>X19-J19</f>
        <v>-13495</v>
      </c>
      <c r="Z19" s="92">
        <v>0</v>
      </c>
      <c r="AA19" s="152">
        <f>Z19+Y19</f>
        <v>-13495</v>
      </c>
      <c r="AB19" s="92">
        <f>Z19/D19</f>
        <v>0</v>
      </c>
      <c r="AC19" s="180">
        <f>X19/D19+AB19</f>
        <v>1770.8333333333333</v>
      </c>
      <c r="AD19" s="90"/>
      <c r="AE19" s="9"/>
      <c r="AG19" s="192">
        <v>1767</v>
      </c>
    </row>
    <row r="20" spans="1:31" s="15" customFormat="1" ht="12.75">
      <c r="A20" s="101"/>
      <c r="B20" s="84"/>
      <c r="C20" s="99"/>
      <c r="D20" s="85"/>
      <c r="E20" s="86"/>
      <c r="F20" s="86"/>
      <c r="G20" s="87"/>
      <c r="H20" s="86"/>
      <c r="I20" s="88"/>
      <c r="J20" s="88"/>
      <c r="K20" s="102"/>
      <c r="L20" s="89"/>
      <c r="M20" s="134"/>
      <c r="N20" s="134"/>
      <c r="O20" s="89"/>
      <c r="P20" s="90"/>
      <c r="Q20" s="134"/>
      <c r="R20" s="91"/>
      <c r="S20" s="91"/>
      <c r="T20" s="90"/>
      <c r="U20" s="90"/>
      <c r="V20" s="90"/>
      <c r="W20" s="89"/>
      <c r="X20" s="89"/>
      <c r="Y20" s="92"/>
      <c r="Z20" s="92"/>
      <c r="AA20" s="92"/>
      <c r="AB20" s="92"/>
      <c r="AC20" s="89"/>
      <c r="AD20" s="90"/>
      <c r="AE20" s="9"/>
    </row>
    <row r="21" spans="1:31" ht="12.75">
      <c r="A21" s="75" t="s">
        <v>69</v>
      </c>
      <c r="B21" s="43" t="s">
        <v>68</v>
      </c>
      <c r="C21" s="60" t="s">
        <v>73</v>
      </c>
      <c r="D21" s="44">
        <v>1</v>
      </c>
      <c r="E21" s="45">
        <f>$E$4</f>
        <v>4050</v>
      </c>
      <c r="F21" s="45">
        <f>$E21*0.5/100</f>
        <v>20.25</v>
      </c>
      <c r="G21" s="87">
        <f>$G$4</f>
        <v>315</v>
      </c>
      <c r="H21" s="86">
        <f>$G21*1/100</f>
        <v>3.15</v>
      </c>
      <c r="I21" s="46">
        <f>D21*(E21+F21+G21+H21)</f>
        <v>4388.4</v>
      </c>
      <c r="J21" s="157">
        <f>J4*D21</f>
        <v>4020</v>
      </c>
      <c r="K21" s="78">
        <v>4110</v>
      </c>
      <c r="L21" s="47" t="s">
        <v>99</v>
      </c>
      <c r="M21" s="79">
        <f>-I21+K21</f>
        <v>-278.39999999999964</v>
      </c>
      <c r="N21" s="134">
        <f>-J21+K21-50*D21</f>
        <v>40</v>
      </c>
      <c r="O21" s="98">
        <f>X21+Z21</f>
        <v>4432</v>
      </c>
      <c r="P21" s="90" t="s">
        <v>338</v>
      </c>
      <c r="Q21" s="211">
        <f t="shared" si="1"/>
        <v>43.600000000000364</v>
      </c>
      <c r="R21" s="50"/>
      <c r="S21" s="50" t="s">
        <v>24</v>
      </c>
      <c r="T21" s="49" t="s">
        <v>133</v>
      </c>
      <c r="U21" s="162" t="s">
        <v>243</v>
      </c>
      <c r="V21" s="162" t="s">
        <v>182</v>
      </c>
      <c r="W21" s="167">
        <v>50</v>
      </c>
      <c r="X21" s="167">
        <f>U21+V21+W21</f>
        <v>4432</v>
      </c>
      <c r="Y21" s="152">
        <f>X21-J21</f>
        <v>412</v>
      </c>
      <c r="Z21" s="152"/>
      <c r="AA21" s="152"/>
      <c r="AB21" s="152"/>
      <c r="AC21" s="172">
        <f>X21/D21</f>
        <v>4432</v>
      </c>
      <c r="AD21" s="90"/>
      <c r="AE21" s="9"/>
    </row>
    <row r="22" spans="1:34" ht="12.75">
      <c r="A22" s="75" t="s">
        <v>70</v>
      </c>
      <c r="B22" s="43" t="s">
        <v>72</v>
      </c>
      <c r="C22" s="60" t="s">
        <v>71</v>
      </c>
      <c r="D22" s="44">
        <v>1</v>
      </c>
      <c r="E22" s="45">
        <f>$E$4</f>
        <v>4050</v>
      </c>
      <c r="F22" s="45">
        <f>$E22*0.5/100</f>
        <v>20.25</v>
      </c>
      <c r="G22" s="87"/>
      <c r="H22" s="86"/>
      <c r="I22" s="46">
        <f>D22*(E22+F22+G22+H22)</f>
        <v>4070.25</v>
      </c>
      <c r="J22" s="157">
        <f>J4*D22</f>
        <v>4020</v>
      </c>
      <c r="K22" s="78">
        <v>3800</v>
      </c>
      <c r="L22" s="47" t="s">
        <v>99</v>
      </c>
      <c r="M22" s="79">
        <f>-I22+K22</f>
        <v>-270.25</v>
      </c>
      <c r="N22" s="134">
        <f>-J22+K22-50*D22</f>
        <v>-270</v>
      </c>
      <c r="O22" s="98">
        <f>X22+Z22</f>
        <v>3592</v>
      </c>
      <c r="P22" s="90" t="s">
        <v>339</v>
      </c>
      <c r="Q22" s="211">
        <f t="shared" si="1"/>
        <v>-478.25</v>
      </c>
      <c r="R22" s="50"/>
      <c r="S22" s="50" t="s">
        <v>24</v>
      </c>
      <c r="T22" s="49" t="s">
        <v>136</v>
      </c>
      <c r="U22" s="162" t="s">
        <v>243</v>
      </c>
      <c r="V22" s="162" t="s">
        <v>183</v>
      </c>
      <c r="W22" s="167">
        <v>10</v>
      </c>
      <c r="X22" s="167">
        <f>U22+V22+W22</f>
        <v>3592</v>
      </c>
      <c r="Y22" s="178">
        <f>X22-J22</f>
        <v>-428</v>
      </c>
      <c r="Z22" s="92">
        <v>0</v>
      </c>
      <c r="AA22" s="152">
        <f>Z22+Y22</f>
        <v>-428</v>
      </c>
      <c r="AB22" s="92">
        <f>Z22/D22</f>
        <v>0</v>
      </c>
      <c r="AC22" s="180">
        <f>X22/D22</f>
        <v>3592</v>
      </c>
      <c r="AD22" s="90"/>
      <c r="AE22" s="9"/>
      <c r="AG22" s="90" t="s">
        <v>339</v>
      </c>
      <c r="AH22" s="150"/>
    </row>
    <row r="23" spans="1:31" ht="12.75">
      <c r="A23" s="103" t="s">
        <v>22</v>
      </c>
      <c r="B23" s="64"/>
      <c r="C23" s="65"/>
      <c r="D23" s="66"/>
      <c r="E23" s="66"/>
      <c r="F23" s="104"/>
      <c r="G23" s="66"/>
      <c r="H23" s="104"/>
      <c r="I23" s="68"/>
      <c r="J23" s="68"/>
      <c r="K23" s="68"/>
      <c r="L23" s="69"/>
      <c r="M23" s="68"/>
      <c r="N23" s="68"/>
      <c r="O23" s="105"/>
      <c r="P23" s="68"/>
      <c r="Q23" s="105"/>
      <c r="R23" s="72"/>
      <c r="S23" s="72"/>
      <c r="T23" s="73"/>
      <c r="U23" s="73"/>
      <c r="V23" s="73"/>
      <c r="W23" s="71"/>
      <c r="X23" s="71"/>
      <c r="Y23" s="68"/>
      <c r="Z23" s="68"/>
      <c r="AA23" s="68"/>
      <c r="AB23" s="68"/>
      <c r="AC23" s="106"/>
      <c r="AD23" s="73"/>
      <c r="AE23" s="15"/>
    </row>
    <row r="24" spans="1:34" ht="12.75">
      <c r="A24" s="75" t="s">
        <v>84</v>
      </c>
      <c r="B24" s="43" t="s">
        <v>82</v>
      </c>
      <c r="C24" s="84"/>
      <c r="D24" s="44">
        <v>2</v>
      </c>
      <c r="E24" s="45">
        <f>$E$4</f>
        <v>4050</v>
      </c>
      <c r="F24" s="45">
        <f>$E24*0.5/100</f>
        <v>20.25</v>
      </c>
      <c r="G24" s="87"/>
      <c r="H24" s="86"/>
      <c r="I24" s="46">
        <f>D24*(E24+F24+G24+H24)</f>
        <v>8140.5</v>
      </c>
      <c r="J24" s="157">
        <f>J4*D24</f>
        <v>8040</v>
      </c>
      <c r="K24" s="78">
        <f>(3800*2)+100</f>
        <v>7700</v>
      </c>
      <c r="L24" s="47" t="s">
        <v>99</v>
      </c>
      <c r="M24" s="79">
        <f>-I24+K24</f>
        <v>-440.5</v>
      </c>
      <c r="N24" s="134">
        <f>-J24+K24-50*D24</f>
        <v>-440</v>
      </c>
      <c r="O24" s="212">
        <f>X24+1018+1144+Z24</f>
        <v>9909</v>
      </c>
      <c r="P24" s="90" t="s">
        <v>277</v>
      </c>
      <c r="Q24" s="177">
        <f>-J24+AG24*D24</f>
        <v>-2818</v>
      </c>
      <c r="R24" s="91"/>
      <c r="S24" s="50" t="s">
        <v>24</v>
      </c>
      <c r="T24" s="107"/>
      <c r="U24" s="162" t="s">
        <v>253</v>
      </c>
      <c r="V24" s="162" t="s">
        <v>276</v>
      </c>
      <c r="W24" s="167">
        <v>0</v>
      </c>
      <c r="X24" s="213">
        <f>U24+V24+W24+5240</f>
        <v>7747</v>
      </c>
      <c r="Y24" s="214">
        <f>X24-J24</f>
        <v>-293</v>
      </c>
      <c r="Z24" s="92"/>
      <c r="AA24" s="179">
        <f>Z24+Y24</f>
        <v>-293</v>
      </c>
      <c r="AB24" s="216">
        <f>Z24/D24</f>
        <v>0</v>
      </c>
      <c r="AC24" s="215">
        <f>X24/D24+AB24</f>
        <v>3873.5</v>
      </c>
      <c r="AD24" s="107"/>
      <c r="AE24" s="15"/>
      <c r="AG24" s="203">
        <v>2611</v>
      </c>
      <c r="AH24" s="150"/>
    </row>
    <row r="25" spans="1:34" ht="12.75">
      <c r="A25" s="75" t="s">
        <v>83</v>
      </c>
      <c r="B25" s="43" t="s">
        <v>82</v>
      </c>
      <c r="C25" s="55"/>
      <c r="D25" s="44">
        <v>4</v>
      </c>
      <c r="E25" s="45">
        <f>$E$4</f>
        <v>4050</v>
      </c>
      <c r="F25" s="45">
        <f>$E25*0.5/100</f>
        <v>20.25</v>
      </c>
      <c r="G25" s="87"/>
      <c r="H25" s="86"/>
      <c r="I25" s="46">
        <f>D25*(E25+F25+G25+H25)</f>
        <v>16281</v>
      </c>
      <c r="J25" s="157">
        <f>J4*D25</f>
        <v>16080</v>
      </c>
      <c r="K25" s="78">
        <f>(3800*4)+200</f>
        <v>15400</v>
      </c>
      <c r="L25" s="47" t="s">
        <v>99</v>
      </c>
      <c r="M25" s="79">
        <f>-I25+K25</f>
        <v>-881</v>
      </c>
      <c r="N25" s="134">
        <f>-J25+K25-50*D25</f>
        <v>-880</v>
      </c>
      <c r="O25" s="212">
        <f>X25+2995+2000+Z25</f>
        <v>20228</v>
      </c>
      <c r="P25" s="90" t="s">
        <v>276</v>
      </c>
      <c r="Q25" s="177">
        <f>-J25+AG25*D25</f>
        <v>-2300</v>
      </c>
      <c r="R25" s="50"/>
      <c r="S25" s="50" t="s">
        <v>24</v>
      </c>
      <c r="T25" s="51"/>
      <c r="U25" s="162" t="s">
        <v>256</v>
      </c>
      <c r="V25" s="162" t="s">
        <v>277</v>
      </c>
      <c r="W25" s="167">
        <v>4</v>
      </c>
      <c r="X25" s="213">
        <f>U25+V25+W25+9684</f>
        <v>15233</v>
      </c>
      <c r="Y25" s="214">
        <f>X25-J25</f>
        <v>-847</v>
      </c>
      <c r="Z25" s="92"/>
      <c r="AA25" s="179">
        <f>Z25+Y25</f>
        <v>-847</v>
      </c>
      <c r="AB25" s="216">
        <f>Z25/D25</f>
        <v>0</v>
      </c>
      <c r="AC25" s="215">
        <f>X25/D25+AB25</f>
        <v>3808.25</v>
      </c>
      <c r="AD25" s="90"/>
      <c r="AE25" s="9"/>
      <c r="AG25" s="203">
        <v>3445</v>
      </c>
      <c r="AH25" s="150"/>
    </row>
    <row r="26" spans="1:31" ht="12.75">
      <c r="A26" s="103" t="s">
        <v>64</v>
      </c>
      <c r="B26" s="64"/>
      <c r="C26" s="65"/>
      <c r="D26" s="66"/>
      <c r="E26" s="66"/>
      <c r="F26" s="66"/>
      <c r="G26" s="66"/>
      <c r="H26" s="67"/>
      <c r="I26" s="68"/>
      <c r="J26" s="68"/>
      <c r="K26" s="69"/>
      <c r="L26" s="69"/>
      <c r="M26" s="68"/>
      <c r="N26" s="68"/>
      <c r="O26" s="105"/>
      <c r="P26" s="68"/>
      <c r="Q26" s="105"/>
      <c r="R26" s="72"/>
      <c r="S26" s="72"/>
      <c r="T26" s="73"/>
      <c r="U26" s="73"/>
      <c r="V26" s="73"/>
      <c r="W26" s="71"/>
      <c r="X26" s="71"/>
      <c r="Y26" s="68"/>
      <c r="Z26" s="68"/>
      <c r="AA26" s="68"/>
      <c r="AB26" s="68"/>
      <c r="AC26" s="106"/>
      <c r="AD26" s="73"/>
      <c r="AE26" s="15"/>
    </row>
    <row r="27" spans="1:31" ht="12.75">
      <c r="A27" s="82" t="s">
        <v>66</v>
      </c>
      <c r="B27" s="60" t="s">
        <v>65</v>
      </c>
      <c r="C27" s="60" t="s">
        <v>63</v>
      </c>
      <c r="D27" s="44">
        <v>1</v>
      </c>
      <c r="E27" s="45">
        <v>50</v>
      </c>
      <c r="F27" s="86"/>
      <c r="G27" s="87"/>
      <c r="H27" s="86"/>
      <c r="I27" s="46">
        <f>D27*(E27+F27+G27+H27)</f>
        <v>50</v>
      </c>
      <c r="J27" s="88"/>
      <c r="K27" s="78">
        <v>50</v>
      </c>
      <c r="L27" s="47" t="s">
        <v>99</v>
      </c>
      <c r="M27" s="134">
        <f>-I27+K27</f>
        <v>0</v>
      </c>
      <c r="N27" s="134"/>
      <c r="O27" s="47">
        <v>50</v>
      </c>
      <c r="P27" s="51"/>
      <c r="Q27" s="80">
        <f t="shared" si="1"/>
        <v>0</v>
      </c>
      <c r="R27" s="145" t="s">
        <v>31</v>
      </c>
      <c r="S27" s="50"/>
      <c r="T27" s="90" t="s">
        <v>41</v>
      </c>
      <c r="U27" s="90"/>
      <c r="V27" s="90"/>
      <c r="W27" s="167">
        <v>5</v>
      </c>
      <c r="X27" s="167">
        <f>U27+V27+W27</f>
        <v>5</v>
      </c>
      <c r="Y27" s="81"/>
      <c r="Z27" s="81"/>
      <c r="AA27" s="81"/>
      <c r="AB27" s="81"/>
      <c r="AC27" s="52"/>
      <c r="AD27" s="90"/>
      <c r="AE27" s="9"/>
    </row>
    <row r="28" spans="1:31" ht="12.75">
      <c r="A28" s="82" t="s">
        <v>258</v>
      </c>
      <c r="B28" s="60"/>
      <c r="C28" s="60"/>
      <c r="D28" s="44"/>
      <c r="E28" s="45"/>
      <c r="F28" s="86"/>
      <c r="G28" s="87"/>
      <c r="H28" s="86"/>
      <c r="I28" s="46"/>
      <c r="J28" s="158" t="s">
        <v>247</v>
      </c>
      <c r="K28" s="78"/>
      <c r="L28" s="47"/>
      <c r="M28" s="134"/>
      <c r="N28" s="134"/>
      <c r="O28" s="47"/>
      <c r="P28" s="51"/>
      <c r="Q28" s="80"/>
      <c r="R28" s="145"/>
      <c r="S28" s="50"/>
      <c r="T28" s="90"/>
      <c r="U28" s="90"/>
      <c r="V28" s="90" t="s">
        <v>263</v>
      </c>
      <c r="W28" s="89"/>
      <c r="X28" s="89"/>
      <c r="Y28" s="81"/>
      <c r="Z28" s="81"/>
      <c r="AA28" s="81"/>
      <c r="AB28" s="81"/>
      <c r="AC28" s="52"/>
      <c r="AD28" s="90"/>
      <c r="AE28" s="176"/>
    </row>
    <row r="29" spans="1:31" ht="12.75">
      <c r="A29" s="108" t="s">
        <v>121</v>
      </c>
      <c r="B29" s="60" t="s">
        <v>67</v>
      </c>
      <c r="C29" s="60"/>
      <c r="D29" s="44">
        <v>1</v>
      </c>
      <c r="E29" s="45">
        <v>500</v>
      </c>
      <c r="F29" s="86"/>
      <c r="G29" s="87"/>
      <c r="H29" s="86"/>
      <c r="I29" s="46">
        <f>D29*(E29+F29+G29+H29)</f>
        <v>500</v>
      </c>
      <c r="J29" s="158" t="s">
        <v>247</v>
      </c>
      <c r="K29" s="46">
        <v>500</v>
      </c>
      <c r="L29" s="47" t="s">
        <v>99</v>
      </c>
      <c r="M29" s="134">
        <f>-I29+K29</f>
        <v>0</v>
      </c>
      <c r="N29" s="134"/>
      <c r="O29" s="47">
        <f>X29+Z29</f>
        <v>342</v>
      </c>
      <c r="P29" s="51"/>
      <c r="Q29" s="80">
        <f t="shared" si="1"/>
        <v>-158</v>
      </c>
      <c r="R29" s="50"/>
      <c r="S29" s="50" t="s">
        <v>24</v>
      </c>
      <c r="T29" s="51"/>
      <c r="U29" s="162"/>
      <c r="V29" s="162" t="s">
        <v>245</v>
      </c>
      <c r="W29" s="89"/>
      <c r="X29" s="167">
        <f>U29+V29+W29+250</f>
        <v>292</v>
      </c>
      <c r="Y29" s="152"/>
      <c r="Z29" s="179">
        <v>50</v>
      </c>
      <c r="AA29" s="92"/>
      <c r="AB29" s="179">
        <v>50</v>
      </c>
      <c r="AC29" s="186">
        <f>X29/D29+AB29+5</f>
        <v>347</v>
      </c>
      <c r="AD29" s="90"/>
      <c r="AE29" s="9"/>
    </row>
    <row r="30" spans="1:31" ht="12.75">
      <c r="A30" s="103" t="s">
        <v>15</v>
      </c>
      <c r="B30" s="64"/>
      <c r="C30" s="65"/>
      <c r="D30" s="66"/>
      <c r="E30" s="66"/>
      <c r="F30" s="67"/>
      <c r="G30" s="67"/>
      <c r="H30" s="104"/>
      <c r="I30" s="68"/>
      <c r="J30" s="68"/>
      <c r="K30" s="69"/>
      <c r="L30" s="69"/>
      <c r="M30" s="68"/>
      <c r="N30" s="68"/>
      <c r="O30" s="105"/>
      <c r="P30" s="68"/>
      <c r="Q30" s="105"/>
      <c r="R30" s="72"/>
      <c r="S30" s="72"/>
      <c r="T30" s="73"/>
      <c r="U30" s="73"/>
      <c r="V30" s="73"/>
      <c r="W30" s="71"/>
      <c r="X30" s="71"/>
      <c r="Y30" s="68"/>
      <c r="Z30" s="68"/>
      <c r="AA30" s="68"/>
      <c r="AB30" s="68"/>
      <c r="AC30" s="106"/>
      <c r="AD30" s="73"/>
      <c r="AE30" s="15"/>
    </row>
    <row r="31" spans="1:31" ht="12.75">
      <c r="A31" s="75" t="s">
        <v>48</v>
      </c>
      <c r="B31" s="43" t="s">
        <v>23</v>
      </c>
      <c r="C31" s="43" t="s">
        <v>49</v>
      </c>
      <c r="D31" s="44">
        <v>1</v>
      </c>
      <c r="E31" s="45">
        <f aca="true" t="shared" si="2" ref="E31:E36">$E$4</f>
        <v>4050</v>
      </c>
      <c r="F31" s="45">
        <f aca="true" t="shared" si="3" ref="F31:F36">$E31*0.5/100</f>
        <v>20.25</v>
      </c>
      <c r="G31" s="87">
        <f aca="true" t="shared" si="4" ref="G31:G36">$G$4</f>
        <v>315</v>
      </c>
      <c r="H31" s="86">
        <f aca="true" t="shared" si="5" ref="H31:H36">$G31*1/100</f>
        <v>3.15</v>
      </c>
      <c r="I31" s="46">
        <f aca="true" t="shared" si="6" ref="I31:I36">D31*(E31+F31+G31+H31)</f>
        <v>4388.4</v>
      </c>
      <c r="J31" s="157">
        <f>J4*D31</f>
        <v>4020</v>
      </c>
      <c r="K31" s="78">
        <v>3850</v>
      </c>
      <c r="L31" s="47" t="s">
        <v>101</v>
      </c>
      <c r="M31" s="79">
        <f aca="true" t="shared" si="7" ref="M31:M36">-I31+K31</f>
        <v>-538.3999999999996</v>
      </c>
      <c r="N31" s="134">
        <f>-J31+K31-50*D31</f>
        <v>-220</v>
      </c>
      <c r="O31" s="98">
        <f aca="true" t="shared" si="8" ref="O31:O36">X31</f>
        <v>3784</v>
      </c>
      <c r="P31" s="51" t="s">
        <v>184</v>
      </c>
      <c r="Q31" s="211">
        <f t="shared" si="1"/>
        <v>-604.3999999999996</v>
      </c>
      <c r="R31" s="145" t="s">
        <v>31</v>
      </c>
      <c r="S31" s="50" t="s">
        <v>24</v>
      </c>
      <c r="T31" s="51" t="s">
        <v>133</v>
      </c>
      <c r="U31" s="162" t="s">
        <v>253</v>
      </c>
      <c r="V31" s="162" t="s">
        <v>184</v>
      </c>
      <c r="W31" s="167">
        <v>0</v>
      </c>
      <c r="X31" s="167">
        <f aca="true" t="shared" si="9" ref="X31:X36">U31+V31+W31</f>
        <v>3784</v>
      </c>
      <c r="Y31" s="152">
        <f aca="true" t="shared" si="10" ref="Y31:Y36">X31-J31</f>
        <v>-236</v>
      </c>
      <c r="Z31" s="92"/>
      <c r="AA31" s="92"/>
      <c r="AB31" s="92"/>
      <c r="AC31" s="172">
        <f aca="true" t="shared" si="11" ref="AC31:AC36">X31/D31</f>
        <v>3784</v>
      </c>
      <c r="AD31" s="90"/>
      <c r="AE31" s="9"/>
    </row>
    <row r="32" spans="1:31" ht="12.75">
      <c r="A32" s="75" t="s">
        <v>50</v>
      </c>
      <c r="B32" s="43" t="s">
        <v>5</v>
      </c>
      <c r="C32" s="76" t="s">
        <v>33</v>
      </c>
      <c r="D32" s="77">
        <v>2</v>
      </c>
      <c r="E32" s="45">
        <f t="shared" si="2"/>
        <v>4050</v>
      </c>
      <c r="F32" s="45">
        <f t="shared" si="3"/>
        <v>20.25</v>
      </c>
      <c r="G32" s="87">
        <f t="shared" si="4"/>
        <v>315</v>
      </c>
      <c r="H32" s="86">
        <f t="shared" si="5"/>
        <v>3.15</v>
      </c>
      <c r="I32" s="46">
        <f t="shared" si="6"/>
        <v>8776.8</v>
      </c>
      <c r="J32" s="157">
        <f>J4*D32</f>
        <v>8040</v>
      </c>
      <c r="K32" s="46">
        <v>8220</v>
      </c>
      <c r="L32" s="47" t="s">
        <v>98</v>
      </c>
      <c r="M32" s="79">
        <f t="shared" si="7"/>
        <v>-556.7999999999993</v>
      </c>
      <c r="N32" s="134">
        <f>-J32+K32-50*D32</f>
        <v>80</v>
      </c>
      <c r="O32" s="98">
        <f>X32+Z32</f>
        <v>8368</v>
      </c>
      <c r="P32" s="90" t="s">
        <v>340</v>
      </c>
      <c r="Q32" s="211">
        <f t="shared" si="1"/>
        <v>-408.7999999999993</v>
      </c>
      <c r="R32" s="50" t="s">
        <v>112</v>
      </c>
      <c r="S32" s="50" t="s">
        <v>112</v>
      </c>
      <c r="T32" s="51"/>
      <c r="U32" s="162" t="s">
        <v>262</v>
      </c>
      <c r="V32" s="162" t="s">
        <v>278</v>
      </c>
      <c r="W32" s="167">
        <v>0</v>
      </c>
      <c r="X32" s="167">
        <f t="shared" si="9"/>
        <v>4803</v>
      </c>
      <c r="Y32" s="152">
        <f t="shared" si="10"/>
        <v>-3237</v>
      </c>
      <c r="Z32" s="92">
        <v>3565</v>
      </c>
      <c r="AA32" s="152">
        <f>Z32+Y32</f>
        <v>328</v>
      </c>
      <c r="AB32" s="152">
        <f>Z32/D32</f>
        <v>1782.5</v>
      </c>
      <c r="AC32" s="172">
        <f>X32/D32+AB32</f>
        <v>4184</v>
      </c>
      <c r="AD32" s="90"/>
      <c r="AE32" s="9"/>
    </row>
    <row r="33" spans="1:31" ht="12.75">
      <c r="A33" s="75" t="s">
        <v>51</v>
      </c>
      <c r="B33" s="43" t="s">
        <v>53</v>
      </c>
      <c r="C33" s="43" t="s">
        <v>117</v>
      </c>
      <c r="D33" s="44">
        <v>2</v>
      </c>
      <c r="E33" s="45">
        <f t="shared" si="2"/>
        <v>4050</v>
      </c>
      <c r="F33" s="45">
        <f t="shared" si="3"/>
        <v>20.25</v>
      </c>
      <c r="G33" s="87">
        <f t="shared" si="4"/>
        <v>315</v>
      </c>
      <c r="H33" s="86">
        <f t="shared" si="5"/>
        <v>3.15</v>
      </c>
      <c r="I33" s="46">
        <f t="shared" si="6"/>
        <v>8776.8</v>
      </c>
      <c r="J33" s="157">
        <f>J4*D33</f>
        <v>8040</v>
      </c>
      <c r="K33" s="78">
        <v>8400</v>
      </c>
      <c r="L33" s="47" t="s">
        <v>101</v>
      </c>
      <c r="M33" s="79">
        <f t="shared" si="7"/>
        <v>-376.7999999999993</v>
      </c>
      <c r="N33" s="134">
        <f>-J33+K33-50*D33</f>
        <v>260</v>
      </c>
      <c r="O33" s="98">
        <f t="shared" si="8"/>
        <v>8305</v>
      </c>
      <c r="P33" s="51" t="s">
        <v>185</v>
      </c>
      <c r="Q33" s="211">
        <f t="shared" si="1"/>
        <v>-471.7999999999993</v>
      </c>
      <c r="R33" s="145" t="s">
        <v>31</v>
      </c>
      <c r="S33" s="50" t="s">
        <v>24</v>
      </c>
      <c r="T33" s="51" t="s">
        <v>133</v>
      </c>
      <c r="U33" s="162" t="s">
        <v>254</v>
      </c>
      <c r="V33" s="162" t="s">
        <v>185</v>
      </c>
      <c r="W33" s="167">
        <v>0</v>
      </c>
      <c r="X33" s="167">
        <f t="shared" si="9"/>
        <v>8305</v>
      </c>
      <c r="Y33" s="152">
        <f t="shared" si="10"/>
        <v>265</v>
      </c>
      <c r="Z33" s="152"/>
      <c r="AA33" s="152"/>
      <c r="AB33" s="152"/>
      <c r="AC33" s="172">
        <f t="shared" si="11"/>
        <v>4152.5</v>
      </c>
      <c r="AD33" s="90"/>
      <c r="AE33" s="9"/>
    </row>
    <row r="34" spans="1:31" ht="12.75">
      <c r="A34" s="109" t="s">
        <v>104</v>
      </c>
      <c r="B34" s="43" t="s">
        <v>52</v>
      </c>
      <c r="C34" s="43" t="s">
        <v>114</v>
      </c>
      <c r="D34" s="44">
        <v>4</v>
      </c>
      <c r="E34" s="45">
        <f t="shared" si="2"/>
        <v>4050</v>
      </c>
      <c r="F34" s="45">
        <f t="shared" si="3"/>
        <v>20.25</v>
      </c>
      <c r="G34" s="87">
        <f t="shared" si="4"/>
        <v>315</v>
      </c>
      <c r="H34" s="86">
        <f t="shared" si="5"/>
        <v>3.15</v>
      </c>
      <c r="I34" s="46">
        <f t="shared" si="6"/>
        <v>17553.6</v>
      </c>
      <c r="J34" s="157">
        <f>J4*D34</f>
        <v>16080</v>
      </c>
      <c r="K34" s="78">
        <v>16600</v>
      </c>
      <c r="L34" s="47" t="s">
        <v>101</v>
      </c>
      <c r="M34" s="79">
        <f t="shared" si="7"/>
        <v>-953.5999999999985</v>
      </c>
      <c r="N34" s="134">
        <f>-J34+K34-50*D34</f>
        <v>320</v>
      </c>
      <c r="O34" s="98">
        <f t="shared" si="8"/>
        <v>16406</v>
      </c>
      <c r="P34" s="51" t="s">
        <v>186</v>
      </c>
      <c r="Q34" s="211">
        <f t="shared" si="1"/>
        <v>-1147.5999999999985</v>
      </c>
      <c r="R34" s="145" t="s">
        <v>31</v>
      </c>
      <c r="S34" s="50" t="s">
        <v>24</v>
      </c>
      <c r="T34" s="51" t="s">
        <v>132</v>
      </c>
      <c r="U34" s="162" t="s">
        <v>255</v>
      </c>
      <c r="V34" s="162" t="s">
        <v>186</v>
      </c>
      <c r="W34" s="167">
        <v>0</v>
      </c>
      <c r="X34" s="167">
        <f t="shared" si="9"/>
        <v>16406</v>
      </c>
      <c r="Y34" s="152">
        <f t="shared" si="10"/>
        <v>326</v>
      </c>
      <c r="Z34" s="152"/>
      <c r="AA34" s="152"/>
      <c r="AB34" s="152"/>
      <c r="AC34" s="172">
        <f t="shared" si="11"/>
        <v>4101.5</v>
      </c>
      <c r="AD34" s="90"/>
      <c r="AE34" s="9"/>
    </row>
    <row r="35" spans="1:31" ht="12.75">
      <c r="A35" s="75" t="s">
        <v>55</v>
      </c>
      <c r="B35" s="43" t="s">
        <v>54</v>
      </c>
      <c r="C35" s="43" t="s">
        <v>118</v>
      </c>
      <c r="D35" s="44">
        <v>18</v>
      </c>
      <c r="E35" s="45">
        <f t="shared" si="2"/>
        <v>4050</v>
      </c>
      <c r="F35" s="45">
        <f t="shared" si="3"/>
        <v>20.25</v>
      </c>
      <c r="G35" s="87">
        <f t="shared" si="4"/>
        <v>315</v>
      </c>
      <c r="H35" s="86">
        <f t="shared" si="5"/>
        <v>3.15</v>
      </c>
      <c r="I35" s="46">
        <f t="shared" si="6"/>
        <v>78991.2</v>
      </c>
      <c r="J35" s="157">
        <f>J4*D35</f>
        <v>72360</v>
      </c>
      <c r="K35" s="78">
        <v>75000</v>
      </c>
      <c r="L35" s="47" t="s">
        <v>101</v>
      </c>
      <c r="M35" s="79">
        <f t="shared" si="7"/>
        <v>-3991.199999999997</v>
      </c>
      <c r="N35" s="134">
        <f>-J35+K35-50*D35</f>
        <v>1740</v>
      </c>
      <c r="O35" s="98">
        <f t="shared" si="8"/>
        <v>73140</v>
      </c>
      <c r="P35" s="51" t="s">
        <v>344</v>
      </c>
      <c r="Q35" s="211">
        <f t="shared" si="1"/>
        <v>-5851.199999999997</v>
      </c>
      <c r="R35" s="50"/>
      <c r="S35" s="50"/>
      <c r="T35" s="51" t="s">
        <v>133</v>
      </c>
      <c r="U35" s="162" t="s">
        <v>252</v>
      </c>
      <c r="V35" s="162" t="s">
        <v>187</v>
      </c>
      <c r="W35" s="167">
        <v>0</v>
      </c>
      <c r="X35" s="167">
        <f t="shared" si="9"/>
        <v>73140</v>
      </c>
      <c r="Y35" s="152">
        <f t="shared" si="10"/>
        <v>780</v>
      </c>
      <c r="Z35" s="152"/>
      <c r="AA35" s="152"/>
      <c r="AB35" s="152"/>
      <c r="AC35" s="172">
        <f t="shared" si="11"/>
        <v>4063.3333333333335</v>
      </c>
      <c r="AD35" s="90"/>
      <c r="AE35" s="9"/>
    </row>
    <row r="36" spans="1:92" s="147" customFormat="1" ht="12.75">
      <c r="A36" s="109" t="s">
        <v>168</v>
      </c>
      <c r="B36" s="43"/>
      <c r="C36" s="43" t="s">
        <v>41</v>
      </c>
      <c r="D36" s="44">
        <v>12</v>
      </c>
      <c r="E36" s="45">
        <f t="shared" si="2"/>
        <v>4050</v>
      </c>
      <c r="F36" s="45">
        <f t="shared" si="3"/>
        <v>20.25</v>
      </c>
      <c r="G36" s="87">
        <f t="shared" si="4"/>
        <v>315</v>
      </c>
      <c r="H36" s="86">
        <f t="shared" si="5"/>
        <v>3.15</v>
      </c>
      <c r="I36" s="46">
        <f t="shared" si="6"/>
        <v>52660.799999999996</v>
      </c>
      <c r="J36" s="157">
        <f>J4*D36</f>
        <v>48240</v>
      </c>
      <c r="K36" s="206" t="s">
        <v>246</v>
      </c>
      <c r="L36" s="47" t="s">
        <v>101</v>
      </c>
      <c r="M36" s="79">
        <f t="shared" si="7"/>
        <v>-7060.799999999996</v>
      </c>
      <c r="N36" s="134"/>
      <c r="O36" s="98">
        <f t="shared" si="8"/>
        <v>45640</v>
      </c>
      <c r="P36" s="90" t="s">
        <v>246</v>
      </c>
      <c r="Q36" s="211">
        <f t="shared" si="1"/>
        <v>-7020.799999999996</v>
      </c>
      <c r="R36" s="146"/>
      <c r="S36" s="146" t="s">
        <v>24</v>
      </c>
      <c r="T36" s="49" t="s">
        <v>134</v>
      </c>
      <c r="U36" s="162" t="s">
        <v>252</v>
      </c>
      <c r="V36" s="162" t="s">
        <v>246</v>
      </c>
      <c r="W36" s="167">
        <v>0</v>
      </c>
      <c r="X36" s="167">
        <f t="shared" si="9"/>
        <v>45640</v>
      </c>
      <c r="Y36" s="152">
        <f t="shared" si="10"/>
        <v>-2600</v>
      </c>
      <c r="Z36" s="152"/>
      <c r="AA36" s="152"/>
      <c r="AB36" s="152"/>
      <c r="AC36" s="190">
        <f t="shared" si="11"/>
        <v>3803.3333333333335</v>
      </c>
      <c r="AD36" s="90"/>
      <c r="AE36" s="9"/>
      <c r="AF36" s="15"/>
      <c r="AG36" s="1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  <c r="BN36" s="205"/>
      <c r="BO36" s="205"/>
      <c r="BP36" s="205"/>
      <c r="BQ36" s="205"/>
      <c r="BR36" s="205"/>
      <c r="BS36" s="205"/>
      <c r="BT36" s="205"/>
      <c r="BU36" s="205"/>
      <c r="BV36" s="205"/>
      <c r="BW36" s="205"/>
      <c r="BX36" s="205"/>
      <c r="BY36" s="205"/>
      <c r="BZ36" s="205"/>
      <c r="CA36" s="205"/>
      <c r="CB36" s="205"/>
      <c r="CC36" s="205"/>
      <c r="CD36" s="205"/>
      <c r="CE36" s="205"/>
      <c r="CF36" s="205"/>
      <c r="CG36" s="205"/>
      <c r="CH36" s="205"/>
      <c r="CI36" s="205"/>
      <c r="CJ36" s="205"/>
      <c r="CK36" s="205"/>
      <c r="CL36" s="205"/>
      <c r="CM36" s="205"/>
      <c r="CN36" s="205"/>
    </row>
    <row r="37" spans="1:31" ht="12.75">
      <c r="A37" s="103" t="s">
        <v>18</v>
      </c>
      <c r="B37" s="64"/>
      <c r="C37" s="65"/>
      <c r="D37" s="66"/>
      <c r="E37" s="66"/>
      <c r="F37" s="66"/>
      <c r="G37" s="66"/>
      <c r="H37" s="67"/>
      <c r="I37" s="68"/>
      <c r="J37" s="68"/>
      <c r="K37" s="69"/>
      <c r="L37" s="69"/>
      <c r="M37" s="68"/>
      <c r="N37" s="68"/>
      <c r="O37" s="105"/>
      <c r="P37" s="68"/>
      <c r="Q37" s="105"/>
      <c r="R37" s="72"/>
      <c r="S37" s="72"/>
      <c r="T37" s="73"/>
      <c r="U37" s="73"/>
      <c r="V37" s="73"/>
      <c r="W37" s="71"/>
      <c r="X37" s="71"/>
      <c r="Y37" s="68"/>
      <c r="Z37" s="68"/>
      <c r="AA37" s="68" t="s">
        <v>41</v>
      </c>
      <c r="AB37" s="68"/>
      <c r="AC37" s="106" t="s">
        <v>361</v>
      </c>
      <c r="AD37" s="73"/>
      <c r="AE37" s="15"/>
    </row>
    <row r="38" spans="1:32" ht="12.75">
      <c r="A38" s="75" t="s">
        <v>89</v>
      </c>
      <c r="B38" s="43" t="s">
        <v>72</v>
      </c>
      <c r="C38" s="60" t="s">
        <v>90</v>
      </c>
      <c r="D38" s="44">
        <v>1</v>
      </c>
      <c r="E38" s="45">
        <f>$E$4-550</f>
        <v>3500</v>
      </c>
      <c r="F38" s="45">
        <f>$E38*0.5/100</f>
        <v>17.5</v>
      </c>
      <c r="G38" s="87">
        <f>$G$4</f>
        <v>315</v>
      </c>
      <c r="H38" s="86">
        <f>$G38*1/100</f>
        <v>3.15</v>
      </c>
      <c r="I38" s="46">
        <f aca="true" t="shared" si="12" ref="I38:I44">D38*(E38+F38+G38+H38)</f>
        <v>3835.65</v>
      </c>
      <c r="J38" s="157">
        <f>J6*D38</f>
        <v>4020</v>
      </c>
      <c r="K38" s="46">
        <f>3560+50</f>
        <v>3610</v>
      </c>
      <c r="L38" s="47" t="s">
        <v>102</v>
      </c>
      <c r="M38" s="79">
        <f aca="true" t="shared" si="13" ref="M38:M44">-I38+K38</f>
        <v>-225.6500000000001</v>
      </c>
      <c r="N38" s="134">
        <f>-J38+K38-50*D38</f>
        <v>-460</v>
      </c>
      <c r="O38" s="134">
        <f>8+435+532+Z38</f>
        <v>1904</v>
      </c>
      <c r="P38" s="90" t="s">
        <v>270</v>
      </c>
      <c r="Q38" s="211">
        <f t="shared" si="1"/>
        <v>-1931.65</v>
      </c>
      <c r="R38" s="50"/>
      <c r="S38" s="50" t="s">
        <v>98</v>
      </c>
      <c r="T38" s="90" t="s">
        <v>41</v>
      </c>
      <c r="U38" s="162" t="s">
        <v>243</v>
      </c>
      <c r="V38" s="162" t="s">
        <v>357</v>
      </c>
      <c r="W38" s="167">
        <v>2</v>
      </c>
      <c r="X38" s="167">
        <f>U38+V38+W38</f>
        <v>2004</v>
      </c>
      <c r="Y38" s="92"/>
      <c r="Z38" s="92">
        <f>1344+560+225-1200</f>
        <v>929</v>
      </c>
      <c r="AA38" s="179">
        <f>AB38-AC38+500</f>
        <v>-1775</v>
      </c>
      <c r="AB38" s="185">
        <f>Z38/D38</f>
        <v>929</v>
      </c>
      <c r="AC38" s="186">
        <f>X38/D38+1200</f>
        <v>3204</v>
      </c>
      <c r="AD38" s="183" t="s">
        <v>286</v>
      </c>
      <c r="AE38">
        <v>3948</v>
      </c>
      <c r="AF38" s="179">
        <f>AE38-4020</f>
        <v>-72</v>
      </c>
    </row>
    <row r="39" spans="1:32" ht="12.75">
      <c r="A39" s="75" t="s">
        <v>3</v>
      </c>
      <c r="B39" s="43" t="s">
        <v>56</v>
      </c>
      <c r="C39" s="60" t="s">
        <v>7</v>
      </c>
      <c r="D39" s="61">
        <v>2</v>
      </c>
      <c r="E39" s="45">
        <f>$E$4</f>
        <v>4050</v>
      </c>
      <c r="F39" s="45">
        <f>$E39*0.5/100</f>
        <v>20.25</v>
      </c>
      <c r="G39" s="87">
        <f>$G$4</f>
        <v>315</v>
      </c>
      <c r="H39" s="86">
        <f>$G39*1/100</f>
        <v>3.15</v>
      </c>
      <c r="I39" s="46">
        <f t="shared" si="12"/>
        <v>8776.8</v>
      </c>
      <c r="J39" s="157">
        <f>4020*D39</f>
        <v>8040</v>
      </c>
      <c r="K39" s="78">
        <v>7420</v>
      </c>
      <c r="L39" s="47" t="s">
        <v>98</v>
      </c>
      <c r="M39" s="79">
        <f t="shared" si="13"/>
        <v>-1356.7999999999993</v>
      </c>
      <c r="N39" s="134">
        <f>-J39+K39-50*D39-500*D39</f>
        <v>-1720</v>
      </c>
      <c r="O39" s="89">
        <f>7406+Z39</f>
        <v>8482</v>
      </c>
      <c r="P39" s="90" t="s">
        <v>271</v>
      </c>
      <c r="Q39" s="211">
        <f t="shared" si="1"/>
        <v>-294.7999999999993</v>
      </c>
      <c r="R39" s="145" t="s">
        <v>31</v>
      </c>
      <c r="S39" s="50" t="s">
        <v>113</v>
      </c>
      <c r="T39" s="51"/>
      <c r="U39" s="162"/>
      <c r="V39" s="162" t="s">
        <v>358</v>
      </c>
      <c r="W39" s="167">
        <v>4</v>
      </c>
      <c r="X39" s="167">
        <f>U39+V39+W39</f>
        <v>4004</v>
      </c>
      <c r="Y39" s="92"/>
      <c r="Z39" s="92">
        <f>3476-2400</f>
        <v>1076</v>
      </c>
      <c r="AA39" s="179">
        <f>AB39-AC39+500</f>
        <v>-2164</v>
      </c>
      <c r="AB39" s="185">
        <f>Z39/D39</f>
        <v>538</v>
      </c>
      <c r="AC39" s="187">
        <f>X39/D39+1200</f>
        <v>3202</v>
      </c>
      <c r="AD39" s="183" t="s">
        <v>296</v>
      </c>
      <c r="AE39">
        <v>3487</v>
      </c>
      <c r="AF39" s="179">
        <f>AE39-4020</f>
        <v>-533</v>
      </c>
    </row>
    <row r="40" spans="1:32" ht="12.75">
      <c r="A40" s="75" t="s">
        <v>97</v>
      </c>
      <c r="B40" s="43" t="s">
        <v>96</v>
      </c>
      <c r="C40" s="43" t="s">
        <v>19</v>
      </c>
      <c r="D40" s="44">
        <v>1</v>
      </c>
      <c r="E40" s="45">
        <f>$E$4</f>
        <v>4050</v>
      </c>
      <c r="F40" s="45">
        <f>$E40*0.5/100</f>
        <v>20.25</v>
      </c>
      <c r="G40" s="87">
        <f>$G$4</f>
        <v>315</v>
      </c>
      <c r="H40" s="86">
        <f>$G40*1/100</f>
        <v>3.15</v>
      </c>
      <c r="I40" s="46">
        <f t="shared" si="12"/>
        <v>4388.4</v>
      </c>
      <c r="J40" s="157">
        <f>J8*D40</f>
        <v>4020</v>
      </c>
      <c r="K40" s="46">
        <v>4110</v>
      </c>
      <c r="L40" s="47" t="s">
        <v>101</v>
      </c>
      <c r="M40" s="79">
        <f t="shared" si="13"/>
        <v>-278.39999999999964</v>
      </c>
      <c r="N40" s="134">
        <f>-J40+K40-50*D40-500*D40</f>
        <v>-460</v>
      </c>
      <c r="O40" s="89">
        <f>Z40+4110</f>
        <v>5375</v>
      </c>
      <c r="P40" s="90" t="s">
        <v>272</v>
      </c>
      <c r="Q40" s="211">
        <f t="shared" si="1"/>
        <v>986.6000000000004</v>
      </c>
      <c r="R40" s="146"/>
      <c r="S40" s="146" t="s">
        <v>101</v>
      </c>
      <c r="T40" s="49"/>
      <c r="U40" s="162"/>
      <c r="V40" s="162" t="s">
        <v>359</v>
      </c>
      <c r="W40" s="167">
        <v>2</v>
      </c>
      <c r="X40" s="167">
        <f>U40+V40+W40</f>
        <v>2012</v>
      </c>
      <c r="Y40" s="92"/>
      <c r="Z40" s="92">
        <f>1800+675-10-1200</f>
        <v>1265</v>
      </c>
      <c r="AA40" s="179">
        <f>AB40-AC40+500</f>
        <v>-1447</v>
      </c>
      <c r="AB40" s="185">
        <f>Z40/D40</f>
        <v>1265</v>
      </c>
      <c r="AC40" s="186">
        <f>X40/D40+1200</f>
        <v>3212</v>
      </c>
      <c r="AD40" s="183" t="s">
        <v>286</v>
      </c>
      <c r="AE40">
        <v>4292</v>
      </c>
      <c r="AF40" s="179">
        <f>AE40-4020</f>
        <v>272</v>
      </c>
    </row>
    <row r="41" spans="1:32" ht="12.75">
      <c r="A41" s="75" t="s">
        <v>167</v>
      </c>
      <c r="B41" s="112" t="s">
        <v>86</v>
      </c>
      <c r="C41" s="60" t="s">
        <v>85</v>
      </c>
      <c r="D41" s="44">
        <v>2</v>
      </c>
      <c r="E41" s="45">
        <f>$E$4</f>
        <v>4050</v>
      </c>
      <c r="F41" s="45">
        <f>$E41*0.5/100</f>
        <v>20.25</v>
      </c>
      <c r="G41" s="87"/>
      <c r="H41" s="86"/>
      <c r="I41" s="46">
        <f t="shared" si="12"/>
        <v>8140.5</v>
      </c>
      <c r="J41" s="157">
        <f>4020*D41</f>
        <v>8040</v>
      </c>
      <c r="K41" s="78">
        <f>3250*2</f>
        <v>6500</v>
      </c>
      <c r="L41" s="47" t="s">
        <v>102</v>
      </c>
      <c r="M41" s="79">
        <f t="shared" si="13"/>
        <v>-1640.5</v>
      </c>
      <c r="N41" s="134">
        <f>-J41+K41-50*D41-500*D41</f>
        <v>-2640</v>
      </c>
      <c r="O41" s="89">
        <f>Z41+6460</f>
        <v>7395</v>
      </c>
      <c r="P41" s="51" t="s">
        <v>271</v>
      </c>
      <c r="Q41" s="177">
        <f t="shared" si="1"/>
        <v>-745.5</v>
      </c>
      <c r="R41" s="145" t="s">
        <v>31</v>
      </c>
      <c r="S41" s="50" t="s">
        <v>169</v>
      </c>
      <c r="T41" s="51"/>
      <c r="U41" s="162"/>
      <c r="V41" s="162" t="s">
        <v>358</v>
      </c>
      <c r="W41" s="167">
        <v>4</v>
      </c>
      <c r="X41" s="167">
        <f>U41+V41+W41</f>
        <v>4004</v>
      </c>
      <c r="Y41" s="92"/>
      <c r="Z41" s="92">
        <f>3335-2400</f>
        <v>935</v>
      </c>
      <c r="AA41" s="179">
        <f>AB41-AC41+500</f>
        <v>-2234.5</v>
      </c>
      <c r="AB41" s="185">
        <f>Z41/D41</f>
        <v>467.5</v>
      </c>
      <c r="AC41" s="186">
        <f>X41/D41+1200</f>
        <v>3202</v>
      </c>
      <c r="AD41" s="183" t="s">
        <v>296</v>
      </c>
      <c r="AE41">
        <v>3416</v>
      </c>
      <c r="AF41" s="179">
        <f>AE41-4020</f>
        <v>-604</v>
      </c>
    </row>
    <row r="42" spans="1:30" s="15" customFormat="1" ht="12.75">
      <c r="A42" s="101" t="s">
        <v>166</v>
      </c>
      <c r="B42" s="131" t="s">
        <v>86</v>
      </c>
      <c r="C42" s="99" t="s">
        <v>85</v>
      </c>
      <c r="D42" s="85">
        <v>2</v>
      </c>
      <c r="E42" s="86"/>
      <c r="F42" s="86"/>
      <c r="G42" s="87">
        <f>$G$4</f>
        <v>315</v>
      </c>
      <c r="H42" s="86">
        <f>$G42*1/100</f>
        <v>3.15</v>
      </c>
      <c r="I42" s="88">
        <f t="shared" si="12"/>
        <v>636.3</v>
      </c>
      <c r="J42" s="88"/>
      <c r="K42" s="88">
        <f>310*2</f>
        <v>620</v>
      </c>
      <c r="L42" s="89" t="s">
        <v>102</v>
      </c>
      <c r="M42" s="79">
        <f t="shared" si="13"/>
        <v>-16.299999999999955</v>
      </c>
      <c r="N42" s="134"/>
      <c r="O42" s="89">
        <v>605</v>
      </c>
      <c r="P42" s="90"/>
      <c r="Q42" s="134">
        <f t="shared" si="1"/>
        <v>-31.299999999999955</v>
      </c>
      <c r="R42" s="91" t="s">
        <v>31</v>
      </c>
      <c r="S42" s="91" t="s">
        <v>169</v>
      </c>
      <c r="T42" s="90"/>
      <c r="U42" s="90"/>
      <c r="V42" s="90"/>
      <c r="W42" s="89"/>
      <c r="X42" s="89"/>
      <c r="Y42" s="92"/>
      <c r="Z42" s="92"/>
      <c r="AA42" s="179"/>
      <c r="AB42" s="185"/>
      <c r="AC42" s="186"/>
      <c r="AD42" s="183"/>
    </row>
    <row r="43" spans="1:32" ht="12.75">
      <c r="A43" s="75" t="s">
        <v>88</v>
      </c>
      <c r="B43" s="112" t="s">
        <v>86</v>
      </c>
      <c r="C43" s="60" t="s">
        <v>85</v>
      </c>
      <c r="D43" s="44">
        <v>2</v>
      </c>
      <c r="E43" s="45">
        <f>$E$4</f>
        <v>4050</v>
      </c>
      <c r="F43" s="45">
        <f>$E43*0.5/100</f>
        <v>20.25</v>
      </c>
      <c r="G43" s="87">
        <f>$G$4</f>
        <v>315</v>
      </c>
      <c r="H43" s="86">
        <f>$G43*1/100</f>
        <v>3.15</v>
      </c>
      <c r="I43" s="46">
        <f t="shared" si="12"/>
        <v>8776.8</v>
      </c>
      <c r="J43" s="157">
        <f>4020*D43</f>
        <v>8040</v>
      </c>
      <c r="K43" s="78">
        <f>3560*2</f>
        <v>7120</v>
      </c>
      <c r="L43" s="47" t="s">
        <v>102</v>
      </c>
      <c r="M43" s="79">
        <f t="shared" si="13"/>
        <v>-1656.7999999999993</v>
      </c>
      <c r="N43" s="134">
        <f>-J43+K43-50*D43-500*D43</f>
        <v>-2020</v>
      </c>
      <c r="O43" s="89">
        <f>Z43+13164</f>
        <v>13759</v>
      </c>
      <c r="P43" s="51" t="s">
        <v>349</v>
      </c>
      <c r="Q43" s="211">
        <f t="shared" si="1"/>
        <v>4982.200000000001</v>
      </c>
      <c r="R43" s="145" t="s">
        <v>31</v>
      </c>
      <c r="S43" s="50" t="s">
        <v>169</v>
      </c>
      <c r="T43" s="51"/>
      <c r="U43" s="162"/>
      <c r="V43" s="162" t="s">
        <v>358</v>
      </c>
      <c r="W43" s="167">
        <v>4</v>
      </c>
      <c r="X43" s="167">
        <f>U43+V43+W43</f>
        <v>4004</v>
      </c>
      <c r="Y43" s="92"/>
      <c r="Z43" s="92">
        <f>1700+1375-80-2400</f>
        <v>595</v>
      </c>
      <c r="AA43" s="179">
        <f>AB43-AC43+500</f>
        <v>-2404.5</v>
      </c>
      <c r="AB43" s="185">
        <f>Z43/D43</f>
        <v>297.5</v>
      </c>
      <c r="AC43" s="186">
        <f>X43/D43+1200</f>
        <v>3202</v>
      </c>
      <c r="AD43" s="183" t="s">
        <v>296</v>
      </c>
      <c r="AE43" s="15">
        <v>3246</v>
      </c>
      <c r="AF43" s="179">
        <f>AE43-4020</f>
        <v>-774</v>
      </c>
    </row>
    <row r="44" spans="1:34" ht="12.75">
      <c r="A44" s="113" t="s">
        <v>87</v>
      </c>
      <c r="B44" s="112" t="s">
        <v>86</v>
      </c>
      <c r="C44" s="60" t="s">
        <v>85</v>
      </c>
      <c r="D44" s="114">
        <v>3</v>
      </c>
      <c r="E44" s="45">
        <f>$E$4</f>
        <v>4050</v>
      </c>
      <c r="F44" s="45">
        <f>$E44*0.5/100</f>
        <v>20.25</v>
      </c>
      <c r="G44" s="87">
        <f>$G$4</f>
        <v>315</v>
      </c>
      <c r="H44" s="86">
        <f>$G44*1/100</f>
        <v>3.15</v>
      </c>
      <c r="I44" s="46">
        <f t="shared" si="12"/>
        <v>13165.199999999999</v>
      </c>
      <c r="J44" s="157">
        <f>4020*D44</f>
        <v>12060</v>
      </c>
      <c r="K44" s="115">
        <f>3560*3</f>
        <v>10680</v>
      </c>
      <c r="L44" s="47" t="s">
        <v>102</v>
      </c>
      <c r="M44" s="79">
        <f t="shared" si="13"/>
        <v>-2485.199999999999</v>
      </c>
      <c r="N44" s="134">
        <f>-J44+K44-50*D44-500*D44</f>
        <v>-3030</v>
      </c>
      <c r="O44" s="89">
        <f>Z44+10658</f>
        <v>10658</v>
      </c>
      <c r="P44" s="51" t="s">
        <v>273</v>
      </c>
      <c r="Q44" s="211">
        <f t="shared" si="1"/>
        <v>-2507.199999999999</v>
      </c>
      <c r="R44" s="145" t="s">
        <v>31</v>
      </c>
      <c r="S44" s="117" t="s">
        <v>169</v>
      </c>
      <c r="T44" s="116"/>
      <c r="U44" s="163"/>
      <c r="V44" s="163" t="s">
        <v>360</v>
      </c>
      <c r="W44" s="169">
        <v>6</v>
      </c>
      <c r="X44" s="167">
        <f>U44+V44+W44</f>
        <v>5706</v>
      </c>
      <c r="Y44" s="118"/>
      <c r="Z44" s="210">
        <f>3300-3300</f>
        <v>0</v>
      </c>
      <c r="AA44" s="179">
        <f>AB44-AC44+500</f>
        <v>-2602</v>
      </c>
      <c r="AB44" s="208">
        <f>Z44/D44</f>
        <v>0</v>
      </c>
      <c r="AC44" s="188">
        <f>X44/D44+1200</f>
        <v>3102</v>
      </c>
      <c r="AD44" s="184" t="s">
        <v>286</v>
      </c>
      <c r="AE44" s="15">
        <v>2714</v>
      </c>
      <c r="AF44" s="179">
        <f>AE44-4020</f>
        <v>-1306</v>
      </c>
      <c r="AG44" s="15">
        <v>2714</v>
      </c>
      <c r="AH44" s="204"/>
    </row>
    <row r="45" spans="1:31" ht="12.75">
      <c r="A45" s="103" t="s">
        <v>122</v>
      </c>
      <c r="B45" s="64"/>
      <c r="C45" s="65"/>
      <c r="D45" s="66"/>
      <c r="E45" s="66"/>
      <c r="F45" s="104"/>
      <c r="G45" s="66"/>
      <c r="H45" s="104"/>
      <c r="I45" s="68"/>
      <c r="J45" s="68"/>
      <c r="K45" s="68"/>
      <c r="L45" s="69"/>
      <c r="M45" s="68"/>
      <c r="N45" s="68"/>
      <c r="O45" s="105"/>
      <c r="P45" s="68"/>
      <c r="Q45" s="105"/>
      <c r="R45" s="72"/>
      <c r="S45" s="72"/>
      <c r="T45" s="73"/>
      <c r="U45" s="73"/>
      <c r="V45" s="73"/>
      <c r="W45" s="71"/>
      <c r="X45" s="71"/>
      <c r="Y45" s="68"/>
      <c r="Z45" s="68"/>
      <c r="AA45" s="68"/>
      <c r="AB45" s="68"/>
      <c r="AC45" s="106"/>
      <c r="AD45" s="73"/>
      <c r="AE45" s="15"/>
    </row>
    <row r="46" spans="1:31" ht="12.75">
      <c r="A46" s="101" t="s">
        <v>123</v>
      </c>
      <c r="B46" s="84"/>
      <c r="C46" s="84"/>
      <c r="D46" s="44">
        <v>1</v>
      </c>
      <c r="E46" s="45">
        <f>$E$4-550</f>
        <v>3500</v>
      </c>
      <c r="F46" s="45">
        <f>$E46*0.5/100</f>
        <v>17.5</v>
      </c>
      <c r="G46" s="87">
        <f>$G$4</f>
        <v>315</v>
      </c>
      <c r="H46" s="86">
        <f>$G46*1/100</f>
        <v>3.15</v>
      </c>
      <c r="I46" s="46">
        <f>D46*(E46+F46+G46+H46)</f>
        <v>3835.65</v>
      </c>
      <c r="J46" s="88"/>
      <c r="K46" s="78">
        <v>0</v>
      </c>
      <c r="L46" s="47" t="s">
        <v>99</v>
      </c>
      <c r="M46" s="79">
        <f>-I46+K46</f>
        <v>-3835.65</v>
      </c>
      <c r="N46" s="79"/>
      <c r="O46" s="89"/>
      <c r="P46" s="90"/>
      <c r="Q46" s="80">
        <f t="shared" si="1"/>
        <v>-3835.65</v>
      </c>
      <c r="R46" s="91"/>
      <c r="S46" s="91"/>
      <c r="T46" s="90"/>
      <c r="U46" s="90"/>
      <c r="V46" s="90"/>
      <c r="W46" s="89"/>
      <c r="X46" s="89"/>
      <c r="Y46" s="92"/>
      <c r="Z46" s="92"/>
      <c r="AA46" s="92"/>
      <c r="AB46" s="92"/>
      <c r="AC46" s="89"/>
      <c r="AD46" s="90"/>
      <c r="AE46" s="15"/>
    </row>
    <row r="47" spans="1:31" ht="12.75">
      <c r="A47" s="103" t="s">
        <v>25</v>
      </c>
      <c r="B47" s="119"/>
      <c r="C47" s="119"/>
      <c r="D47" s="120"/>
      <c r="E47" s="120"/>
      <c r="F47" s="121"/>
      <c r="G47" s="122"/>
      <c r="H47" s="120"/>
      <c r="I47" s="123"/>
      <c r="J47" s="123"/>
      <c r="K47" s="124"/>
      <c r="L47" s="124"/>
      <c r="M47" s="125"/>
      <c r="N47" s="125"/>
      <c r="O47" s="105"/>
      <c r="P47" s="125"/>
      <c r="Q47" s="105"/>
      <c r="R47" s="72"/>
      <c r="S47" s="127"/>
      <c r="T47" s="128"/>
      <c r="U47" s="128"/>
      <c r="V47" s="128"/>
      <c r="W47" s="126"/>
      <c r="X47" s="126"/>
      <c r="Y47" s="125"/>
      <c r="Z47" s="125"/>
      <c r="AA47" s="125"/>
      <c r="AB47" s="125"/>
      <c r="AC47" s="129"/>
      <c r="AD47" s="128"/>
      <c r="AE47" s="12"/>
    </row>
    <row r="48" spans="1:31" ht="12.75">
      <c r="A48" s="113" t="s">
        <v>92</v>
      </c>
      <c r="B48" s="112" t="s">
        <v>86</v>
      </c>
      <c r="C48" s="112" t="s">
        <v>91</v>
      </c>
      <c r="D48" s="114">
        <v>1</v>
      </c>
      <c r="E48" s="45">
        <f>$E$4</f>
        <v>4050</v>
      </c>
      <c r="F48" s="45">
        <f>$E48*0.5/100</f>
        <v>20.25</v>
      </c>
      <c r="G48" s="87">
        <f>$G$4</f>
        <v>315</v>
      </c>
      <c r="H48" s="86">
        <f>$G48*1/100</f>
        <v>3.15</v>
      </c>
      <c r="I48" s="46">
        <f>D48*(E48+F48+G48+H48)</f>
        <v>4388.4</v>
      </c>
      <c r="J48" s="157">
        <f>J4*D48</f>
        <v>4020</v>
      </c>
      <c r="K48" s="130">
        <v>4110</v>
      </c>
      <c r="L48" s="47" t="s">
        <v>102</v>
      </c>
      <c r="M48" s="79">
        <f>-I48+K48</f>
        <v>-278.39999999999964</v>
      </c>
      <c r="N48" s="134">
        <f aca="true" t="shared" si="14" ref="N48:N62">-J48+K48-50*D48</f>
        <v>40</v>
      </c>
      <c r="O48" s="98">
        <f>X48</f>
        <v>4090</v>
      </c>
      <c r="P48" s="116" t="s">
        <v>346</v>
      </c>
      <c r="Q48" s="134">
        <f t="shared" si="1"/>
        <v>-298.39999999999964</v>
      </c>
      <c r="R48" s="117"/>
      <c r="S48" s="117" t="s">
        <v>24</v>
      </c>
      <c r="T48" s="90" t="s">
        <v>41</v>
      </c>
      <c r="U48" s="162"/>
      <c r="V48" s="162" t="s">
        <v>188</v>
      </c>
      <c r="W48" s="169">
        <v>10</v>
      </c>
      <c r="X48" s="167">
        <f>U48+V48+W48</f>
        <v>4090</v>
      </c>
      <c r="Y48" s="152">
        <f>X48-J48</f>
        <v>70</v>
      </c>
      <c r="Z48" s="152"/>
      <c r="AA48" s="152"/>
      <c r="AB48" s="152"/>
      <c r="AC48" s="172">
        <f>X48/D48</f>
        <v>4090</v>
      </c>
      <c r="AD48" s="90"/>
      <c r="AE48" s="12"/>
    </row>
    <row r="49" spans="1:31" ht="12.75">
      <c r="A49" s="113" t="s">
        <v>93</v>
      </c>
      <c r="B49" s="112" t="s">
        <v>94</v>
      </c>
      <c r="C49" s="112" t="s">
        <v>95</v>
      </c>
      <c r="D49" s="114">
        <v>1</v>
      </c>
      <c r="E49" s="45">
        <f aca="true" t="shared" si="15" ref="E49:E62">$E$4</f>
        <v>4050</v>
      </c>
      <c r="F49" s="45">
        <f aca="true" t="shared" si="16" ref="F49:F58">$E49*0.5/100</f>
        <v>20.25</v>
      </c>
      <c r="G49" s="87">
        <f aca="true" t="shared" si="17" ref="G49:G62">$G$4</f>
        <v>315</v>
      </c>
      <c r="H49" s="86">
        <f aca="true" t="shared" si="18" ref="H49:H58">$G49*1/100</f>
        <v>3.15</v>
      </c>
      <c r="I49" s="46">
        <f aca="true" t="shared" si="19" ref="I49:I62">D49*(E49+F49+G49+H49)</f>
        <v>4388.4</v>
      </c>
      <c r="J49" s="157">
        <f>J4*D49</f>
        <v>4020</v>
      </c>
      <c r="K49" s="130">
        <f>4110+50</f>
        <v>4160</v>
      </c>
      <c r="L49" s="47" t="s">
        <v>102</v>
      </c>
      <c r="M49" s="79">
        <f>-I49+K49</f>
        <v>-228.39999999999964</v>
      </c>
      <c r="N49" s="134">
        <f t="shared" si="14"/>
        <v>90</v>
      </c>
      <c r="O49" s="98">
        <f aca="true" t="shared" si="20" ref="O49:O62">X49</f>
        <v>4092</v>
      </c>
      <c r="P49" s="116" t="s">
        <v>188</v>
      </c>
      <c r="Q49" s="134">
        <f t="shared" si="1"/>
        <v>-296.39999999999964</v>
      </c>
      <c r="R49" s="117"/>
      <c r="S49" s="117" t="s">
        <v>24</v>
      </c>
      <c r="T49" s="90" t="s">
        <v>41</v>
      </c>
      <c r="U49" s="162" t="s">
        <v>243</v>
      </c>
      <c r="V49" s="162" t="s">
        <v>188</v>
      </c>
      <c r="W49" s="169">
        <v>10</v>
      </c>
      <c r="X49" s="167">
        <f aca="true" t="shared" si="21" ref="X49:X62">U49+V49+W49</f>
        <v>4092</v>
      </c>
      <c r="Y49" s="152">
        <f aca="true" t="shared" si="22" ref="Y49:Y62">X49-J49</f>
        <v>72</v>
      </c>
      <c r="Z49" s="152"/>
      <c r="AA49" s="152"/>
      <c r="AB49" s="152"/>
      <c r="AC49" s="172">
        <f aca="true" t="shared" si="23" ref="AC49:AC62">X49/D49</f>
        <v>4092</v>
      </c>
      <c r="AD49" s="90"/>
      <c r="AE49" s="12"/>
    </row>
    <row r="50" spans="1:31" ht="12.75">
      <c r="A50" s="113" t="s">
        <v>34</v>
      </c>
      <c r="B50" s="112"/>
      <c r="C50" s="112" t="s">
        <v>35</v>
      </c>
      <c r="D50" s="114">
        <v>3</v>
      </c>
      <c r="E50" s="45">
        <f t="shared" si="15"/>
        <v>4050</v>
      </c>
      <c r="F50" s="45">
        <f t="shared" si="16"/>
        <v>20.25</v>
      </c>
      <c r="G50" s="87">
        <f t="shared" si="17"/>
        <v>315</v>
      </c>
      <c r="H50" s="86">
        <f t="shared" si="18"/>
        <v>3.15</v>
      </c>
      <c r="I50" s="46">
        <f t="shared" si="19"/>
        <v>13165.199999999999</v>
      </c>
      <c r="J50" s="157">
        <f>J4*D50</f>
        <v>12060</v>
      </c>
      <c r="K50" s="115" t="s">
        <v>115</v>
      </c>
      <c r="L50" s="132" t="s">
        <v>101</v>
      </c>
      <c r="M50" s="79"/>
      <c r="N50" s="134" t="e">
        <f t="shared" si="14"/>
        <v>#VALUE!</v>
      </c>
      <c r="O50" s="98">
        <f>X50+982+Z50</f>
        <v>12570</v>
      </c>
      <c r="P50" s="116" t="s">
        <v>352</v>
      </c>
      <c r="Q50" s="134">
        <f t="shared" si="1"/>
        <v>-595.1999999999989</v>
      </c>
      <c r="R50" s="117"/>
      <c r="S50" s="117" t="s">
        <v>24</v>
      </c>
      <c r="T50" s="116" t="s">
        <v>116</v>
      </c>
      <c r="U50" s="163" t="s">
        <v>261</v>
      </c>
      <c r="V50" s="163" t="s">
        <v>279</v>
      </c>
      <c r="W50" s="169">
        <v>0</v>
      </c>
      <c r="X50" s="167">
        <f t="shared" si="21"/>
        <v>10606</v>
      </c>
      <c r="Y50" s="92">
        <f t="shared" si="22"/>
        <v>-1454</v>
      </c>
      <c r="Z50" s="92">
        <v>982</v>
      </c>
      <c r="AA50" s="152">
        <f>Z50+Y50</f>
        <v>-472</v>
      </c>
      <c r="AB50" s="152">
        <f>Z50/D50</f>
        <v>327.3333333333333</v>
      </c>
      <c r="AC50" s="209">
        <f>X50/D50+AB25</f>
        <v>3535.3333333333335</v>
      </c>
      <c r="AD50" s="116"/>
      <c r="AE50" s="12"/>
    </row>
    <row r="51" spans="1:34" ht="12.75">
      <c r="A51" s="113" t="s">
        <v>36</v>
      </c>
      <c r="B51" s="112"/>
      <c r="C51" s="112" t="s">
        <v>26</v>
      </c>
      <c r="D51" s="114">
        <v>3</v>
      </c>
      <c r="E51" s="45">
        <f t="shared" si="15"/>
        <v>4050</v>
      </c>
      <c r="F51" s="45">
        <f t="shared" si="16"/>
        <v>20.25</v>
      </c>
      <c r="G51" s="87">
        <f t="shared" si="17"/>
        <v>315</v>
      </c>
      <c r="H51" s="86">
        <f t="shared" si="18"/>
        <v>3.15</v>
      </c>
      <c r="I51" s="46">
        <f t="shared" si="19"/>
        <v>13165.199999999999</v>
      </c>
      <c r="J51" s="157">
        <f>J4*D51</f>
        <v>12060</v>
      </c>
      <c r="K51" s="115">
        <v>12300</v>
      </c>
      <c r="L51" s="132" t="s">
        <v>101</v>
      </c>
      <c r="M51" s="79">
        <f aca="true" t="shared" si="24" ref="M51:M62">-I51+K51</f>
        <v>-865.1999999999989</v>
      </c>
      <c r="N51" s="134">
        <f t="shared" si="14"/>
        <v>90</v>
      </c>
      <c r="O51" s="98">
        <f t="shared" si="20"/>
        <v>9536</v>
      </c>
      <c r="P51" s="116" t="s">
        <v>189</v>
      </c>
      <c r="Q51" s="134">
        <f t="shared" si="1"/>
        <v>-3629.199999999999</v>
      </c>
      <c r="R51" s="117"/>
      <c r="S51" s="117" t="s">
        <v>24</v>
      </c>
      <c r="T51" s="116" t="s">
        <v>132</v>
      </c>
      <c r="U51" s="163" t="s">
        <v>255</v>
      </c>
      <c r="V51" s="163" t="s">
        <v>189</v>
      </c>
      <c r="W51" s="169">
        <v>0</v>
      </c>
      <c r="X51" s="167">
        <f t="shared" si="21"/>
        <v>9536</v>
      </c>
      <c r="Y51" s="92">
        <f t="shared" si="22"/>
        <v>-2524</v>
      </c>
      <c r="Z51" s="92">
        <v>0</v>
      </c>
      <c r="AA51" s="179">
        <f>Z51+Y51</f>
        <v>-2524</v>
      </c>
      <c r="AB51" s="92">
        <f>Z51/D51</f>
        <v>0</v>
      </c>
      <c r="AC51" s="89">
        <f t="shared" si="23"/>
        <v>3178.6666666666665</v>
      </c>
      <c r="AD51" s="116"/>
      <c r="AE51" s="12"/>
      <c r="AG51" s="89">
        <v>3179</v>
      </c>
      <c r="AH51" s="204"/>
    </row>
    <row r="52" spans="1:31" ht="12.75">
      <c r="A52" s="113" t="s">
        <v>37</v>
      </c>
      <c r="B52" s="112"/>
      <c r="C52" s="112" t="s">
        <v>138</v>
      </c>
      <c r="D52" s="114">
        <v>6</v>
      </c>
      <c r="E52" s="45">
        <f t="shared" si="15"/>
        <v>4050</v>
      </c>
      <c r="F52" s="45">
        <f t="shared" si="16"/>
        <v>20.25</v>
      </c>
      <c r="G52" s="87">
        <f t="shared" si="17"/>
        <v>315</v>
      </c>
      <c r="H52" s="86">
        <f t="shared" si="18"/>
        <v>3.15</v>
      </c>
      <c r="I52" s="46">
        <f t="shared" si="19"/>
        <v>26330.399999999998</v>
      </c>
      <c r="J52" s="157">
        <f>J4*D52</f>
        <v>24120</v>
      </c>
      <c r="K52" s="115">
        <v>25000</v>
      </c>
      <c r="L52" s="132" t="s">
        <v>101</v>
      </c>
      <c r="M52" s="79">
        <f t="shared" si="24"/>
        <v>-1330.3999999999978</v>
      </c>
      <c r="N52" s="134">
        <f t="shared" si="14"/>
        <v>580</v>
      </c>
      <c r="O52" s="98">
        <f t="shared" si="20"/>
        <v>24000</v>
      </c>
      <c r="P52" s="116" t="s">
        <v>190</v>
      </c>
      <c r="Q52" s="134">
        <f t="shared" si="1"/>
        <v>-2330.399999999998</v>
      </c>
      <c r="R52" s="145" t="s">
        <v>31</v>
      </c>
      <c r="S52" s="117" t="s">
        <v>24</v>
      </c>
      <c r="T52" s="116"/>
      <c r="U52" s="163"/>
      <c r="V52" s="163" t="s">
        <v>190</v>
      </c>
      <c r="W52" s="169">
        <v>0</v>
      </c>
      <c r="X52" s="167">
        <f t="shared" si="21"/>
        <v>24000</v>
      </c>
      <c r="Y52" s="92">
        <f t="shared" si="22"/>
        <v>-120</v>
      </c>
      <c r="Z52" s="152"/>
      <c r="AA52" s="152"/>
      <c r="AB52" s="152"/>
      <c r="AC52" s="209">
        <f t="shared" si="23"/>
        <v>4000</v>
      </c>
      <c r="AD52" s="116"/>
      <c r="AE52" s="12"/>
    </row>
    <row r="53" spans="1:31" ht="12.75">
      <c r="A53" s="113" t="s">
        <v>38</v>
      </c>
      <c r="B53" s="112"/>
      <c r="C53" s="112" t="s">
        <v>27</v>
      </c>
      <c r="D53" s="114">
        <v>3</v>
      </c>
      <c r="E53" s="45">
        <f t="shared" si="15"/>
        <v>4050</v>
      </c>
      <c r="F53" s="45">
        <f t="shared" si="16"/>
        <v>20.25</v>
      </c>
      <c r="G53" s="87">
        <f t="shared" si="17"/>
        <v>315</v>
      </c>
      <c r="H53" s="86">
        <f t="shared" si="18"/>
        <v>3.15</v>
      </c>
      <c r="I53" s="46">
        <f t="shared" si="19"/>
        <v>13165.199999999999</v>
      </c>
      <c r="J53" s="157">
        <f>J4*D53</f>
        <v>12060</v>
      </c>
      <c r="K53" s="115">
        <v>12400</v>
      </c>
      <c r="L53" s="132" t="s">
        <v>101</v>
      </c>
      <c r="M53" s="79">
        <f t="shared" si="24"/>
        <v>-765.1999999999989</v>
      </c>
      <c r="N53" s="134">
        <f t="shared" si="14"/>
        <v>190</v>
      </c>
      <c r="O53" s="98">
        <f t="shared" si="20"/>
        <v>14306</v>
      </c>
      <c r="P53" s="116" t="s">
        <v>248</v>
      </c>
      <c r="Q53" s="134">
        <f t="shared" si="1"/>
        <v>1140.800000000001</v>
      </c>
      <c r="R53" s="117"/>
      <c r="S53" s="117" t="s">
        <v>24</v>
      </c>
      <c r="T53" s="116" t="s">
        <v>133</v>
      </c>
      <c r="U53" s="163" t="s">
        <v>255</v>
      </c>
      <c r="V53" s="163" t="s">
        <v>248</v>
      </c>
      <c r="W53" s="169">
        <v>2300</v>
      </c>
      <c r="X53" s="167">
        <f t="shared" si="21"/>
        <v>14306</v>
      </c>
      <c r="Y53" s="152">
        <f t="shared" si="22"/>
        <v>2246</v>
      </c>
      <c r="Z53" s="152"/>
      <c r="AA53" s="152"/>
      <c r="AB53" s="152"/>
      <c r="AC53" s="172">
        <f t="shared" si="23"/>
        <v>4768.666666666667</v>
      </c>
      <c r="AD53" s="116"/>
      <c r="AE53" s="12"/>
    </row>
    <row r="54" spans="1:31" ht="12.75">
      <c r="A54" s="113" t="s">
        <v>40</v>
      </c>
      <c r="B54" s="112"/>
      <c r="C54" s="112" t="s">
        <v>139</v>
      </c>
      <c r="D54" s="114">
        <v>1</v>
      </c>
      <c r="E54" s="45">
        <f t="shared" si="15"/>
        <v>4050</v>
      </c>
      <c r="F54" s="45">
        <f t="shared" si="16"/>
        <v>20.25</v>
      </c>
      <c r="G54" s="87">
        <f t="shared" si="17"/>
        <v>315</v>
      </c>
      <c r="H54" s="86">
        <f t="shared" si="18"/>
        <v>3.15</v>
      </c>
      <c r="I54" s="46">
        <f t="shared" si="19"/>
        <v>4388.4</v>
      </c>
      <c r="J54" s="157">
        <f>J4*D54</f>
        <v>4020</v>
      </c>
      <c r="K54" s="115">
        <v>4200</v>
      </c>
      <c r="L54" s="132" t="s">
        <v>101</v>
      </c>
      <c r="M54" s="79">
        <f t="shared" si="24"/>
        <v>-188.39999999999964</v>
      </c>
      <c r="N54" s="134">
        <f t="shared" si="14"/>
        <v>130</v>
      </c>
      <c r="O54" s="98">
        <f t="shared" si="20"/>
        <v>4200</v>
      </c>
      <c r="P54" s="116" t="s">
        <v>194</v>
      </c>
      <c r="Q54" s="134">
        <f t="shared" si="1"/>
        <v>-188.39999999999964</v>
      </c>
      <c r="R54" s="145" t="s">
        <v>31</v>
      </c>
      <c r="S54" s="117" t="s">
        <v>24</v>
      </c>
      <c r="T54" s="116"/>
      <c r="U54" s="163"/>
      <c r="V54" s="163" t="s">
        <v>194</v>
      </c>
      <c r="W54" s="169">
        <v>0</v>
      </c>
      <c r="X54" s="167">
        <f t="shared" si="21"/>
        <v>4200</v>
      </c>
      <c r="Y54" s="152">
        <f t="shared" si="22"/>
        <v>180</v>
      </c>
      <c r="Z54" s="152"/>
      <c r="AA54" s="152"/>
      <c r="AB54" s="152"/>
      <c r="AC54" s="172">
        <f t="shared" si="23"/>
        <v>4200</v>
      </c>
      <c r="AD54" s="116"/>
      <c r="AE54" s="12"/>
    </row>
    <row r="55" spans="1:31" ht="12.75">
      <c r="A55" s="109" t="s">
        <v>8</v>
      </c>
      <c r="B55" s="43" t="s">
        <v>5</v>
      </c>
      <c r="C55" s="76" t="s">
        <v>9</v>
      </c>
      <c r="D55" s="77">
        <v>2</v>
      </c>
      <c r="E55" s="45">
        <f t="shared" si="15"/>
        <v>4050</v>
      </c>
      <c r="F55" s="45">
        <f t="shared" si="16"/>
        <v>20.25</v>
      </c>
      <c r="G55" s="87">
        <f t="shared" si="17"/>
        <v>315</v>
      </c>
      <c r="H55" s="86">
        <f t="shared" si="18"/>
        <v>3.15</v>
      </c>
      <c r="I55" s="46">
        <f t="shared" si="19"/>
        <v>8776.8</v>
      </c>
      <c r="J55" s="157">
        <f>J4*D55</f>
        <v>8040</v>
      </c>
      <c r="K55" s="78">
        <v>8272</v>
      </c>
      <c r="L55" s="132" t="s">
        <v>103</v>
      </c>
      <c r="M55" s="79">
        <f t="shared" si="24"/>
        <v>-504.7999999999993</v>
      </c>
      <c r="N55" s="134">
        <f t="shared" si="14"/>
        <v>132</v>
      </c>
      <c r="O55" s="98">
        <f t="shared" si="20"/>
        <v>8204</v>
      </c>
      <c r="P55" s="51" t="s">
        <v>350</v>
      </c>
      <c r="Q55" s="134">
        <f t="shared" si="1"/>
        <v>-572.7999999999993</v>
      </c>
      <c r="R55" s="145"/>
      <c r="S55" s="117" t="s">
        <v>24</v>
      </c>
      <c r="T55" s="51"/>
      <c r="U55" s="162" t="s">
        <v>253</v>
      </c>
      <c r="V55" s="162"/>
      <c r="W55" s="167">
        <v>8200</v>
      </c>
      <c r="X55" s="167">
        <f t="shared" si="21"/>
        <v>8204</v>
      </c>
      <c r="Y55" s="152">
        <f t="shared" si="22"/>
        <v>164</v>
      </c>
      <c r="Z55" s="152"/>
      <c r="AA55" s="152"/>
      <c r="AB55" s="152"/>
      <c r="AC55" s="172">
        <f t="shared" si="23"/>
        <v>4102</v>
      </c>
      <c r="AD55" s="90"/>
      <c r="AE55" s="9"/>
    </row>
    <row r="56" spans="1:31" ht="12.75">
      <c r="A56" s="109" t="s">
        <v>10</v>
      </c>
      <c r="B56" s="43" t="s">
        <v>5</v>
      </c>
      <c r="C56" s="76" t="s">
        <v>11</v>
      </c>
      <c r="D56" s="77">
        <v>1</v>
      </c>
      <c r="E56" s="45">
        <f t="shared" si="15"/>
        <v>4050</v>
      </c>
      <c r="F56" s="45">
        <f t="shared" si="16"/>
        <v>20.25</v>
      </c>
      <c r="G56" s="87">
        <f t="shared" si="17"/>
        <v>315</v>
      </c>
      <c r="H56" s="86">
        <f t="shared" si="18"/>
        <v>3.15</v>
      </c>
      <c r="I56" s="46">
        <f t="shared" si="19"/>
        <v>4388.4</v>
      </c>
      <c r="J56" s="157">
        <f>J4*D56</f>
        <v>4020</v>
      </c>
      <c r="K56" s="78">
        <v>4136</v>
      </c>
      <c r="L56" s="47" t="s">
        <v>103</v>
      </c>
      <c r="M56" s="79">
        <f t="shared" si="24"/>
        <v>-252.39999999999964</v>
      </c>
      <c r="N56" s="134">
        <f t="shared" si="14"/>
        <v>66</v>
      </c>
      <c r="O56" s="98">
        <f t="shared" si="20"/>
        <v>4102</v>
      </c>
      <c r="P56" s="51" t="s">
        <v>347</v>
      </c>
      <c r="Q56" s="134">
        <f t="shared" si="1"/>
        <v>-286.39999999999964</v>
      </c>
      <c r="R56" s="145"/>
      <c r="S56" s="117" t="s">
        <v>24</v>
      </c>
      <c r="T56" s="51"/>
      <c r="U56" s="162" t="s">
        <v>243</v>
      </c>
      <c r="V56" s="162"/>
      <c r="W56" s="167">
        <v>4100</v>
      </c>
      <c r="X56" s="167">
        <f t="shared" si="21"/>
        <v>4102</v>
      </c>
      <c r="Y56" s="152">
        <f t="shared" si="22"/>
        <v>82</v>
      </c>
      <c r="Z56" s="152"/>
      <c r="AA56" s="152"/>
      <c r="AB56" s="152"/>
      <c r="AC56" s="172">
        <f t="shared" si="23"/>
        <v>4102</v>
      </c>
      <c r="AD56" s="90"/>
      <c r="AE56" s="9"/>
    </row>
    <row r="57" spans="1:31" ht="12.75">
      <c r="A57" s="109" t="s">
        <v>105</v>
      </c>
      <c r="B57" s="43" t="s">
        <v>5</v>
      </c>
      <c r="C57" s="76" t="s">
        <v>111</v>
      </c>
      <c r="D57" s="77">
        <v>1</v>
      </c>
      <c r="E57" s="45">
        <f t="shared" si="15"/>
        <v>4050</v>
      </c>
      <c r="F57" s="45">
        <f t="shared" si="16"/>
        <v>20.25</v>
      </c>
      <c r="G57" s="87">
        <f t="shared" si="17"/>
        <v>315</v>
      </c>
      <c r="H57" s="86">
        <f t="shared" si="18"/>
        <v>3.15</v>
      </c>
      <c r="I57" s="46">
        <f t="shared" si="19"/>
        <v>4388.4</v>
      </c>
      <c r="J57" s="157">
        <f>J4*D57</f>
        <v>4020</v>
      </c>
      <c r="K57" s="78">
        <v>4200</v>
      </c>
      <c r="L57" s="47" t="s">
        <v>103</v>
      </c>
      <c r="M57" s="79">
        <f t="shared" si="24"/>
        <v>-188.39999999999964</v>
      </c>
      <c r="N57" s="134">
        <f t="shared" si="14"/>
        <v>130</v>
      </c>
      <c r="O57" s="98">
        <f t="shared" si="20"/>
        <v>4102</v>
      </c>
      <c r="P57" s="51" t="s">
        <v>347</v>
      </c>
      <c r="Q57" s="134">
        <f t="shared" si="1"/>
        <v>-286.39999999999964</v>
      </c>
      <c r="R57" s="145"/>
      <c r="S57" s="117" t="s">
        <v>24</v>
      </c>
      <c r="T57" s="51"/>
      <c r="U57" s="162" t="s">
        <v>243</v>
      </c>
      <c r="V57" s="162" t="s">
        <v>193</v>
      </c>
      <c r="W57" s="167">
        <v>1800</v>
      </c>
      <c r="X57" s="167">
        <f t="shared" si="21"/>
        <v>4102</v>
      </c>
      <c r="Y57" s="152">
        <f t="shared" si="22"/>
        <v>82</v>
      </c>
      <c r="Z57" s="152"/>
      <c r="AA57" s="152"/>
      <c r="AB57" s="152"/>
      <c r="AC57" s="172">
        <f t="shared" si="23"/>
        <v>4102</v>
      </c>
      <c r="AD57" s="90"/>
      <c r="AE57" s="9"/>
    </row>
    <row r="58" spans="1:31" ht="12.75">
      <c r="A58" s="109" t="s">
        <v>106</v>
      </c>
      <c r="B58" s="43" t="s">
        <v>5</v>
      </c>
      <c r="C58" s="76" t="s">
        <v>12</v>
      </c>
      <c r="D58" s="77">
        <v>1</v>
      </c>
      <c r="E58" s="45">
        <f t="shared" si="15"/>
        <v>4050</v>
      </c>
      <c r="F58" s="45">
        <f t="shared" si="16"/>
        <v>20.25</v>
      </c>
      <c r="G58" s="87">
        <f t="shared" si="17"/>
        <v>315</v>
      </c>
      <c r="H58" s="86">
        <f t="shared" si="18"/>
        <v>3.15</v>
      </c>
      <c r="I58" s="46">
        <f>D58*(E58+F58+G58+H58)</f>
        <v>4388.4</v>
      </c>
      <c r="J58" s="157">
        <f>J4*D58</f>
        <v>4020</v>
      </c>
      <c r="K58" s="78">
        <v>4200</v>
      </c>
      <c r="L58" s="47" t="s">
        <v>103</v>
      </c>
      <c r="M58" s="79">
        <f t="shared" si="24"/>
        <v>-188.39999999999964</v>
      </c>
      <c r="N58" s="134">
        <f t="shared" si="14"/>
        <v>130</v>
      </c>
      <c r="O58" s="98">
        <f t="shared" si="20"/>
        <v>4102</v>
      </c>
      <c r="P58" s="51" t="s">
        <v>347</v>
      </c>
      <c r="Q58" s="134">
        <f t="shared" si="1"/>
        <v>-286.39999999999964</v>
      </c>
      <c r="R58" s="145"/>
      <c r="S58" s="117" t="s">
        <v>24</v>
      </c>
      <c r="T58" s="51"/>
      <c r="U58" s="162" t="s">
        <v>243</v>
      </c>
      <c r="V58" s="162"/>
      <c r="W58" s="167">
        <v>4100</v>
      </c>
      <c r="X58" s="167">
        <f t="shared" si="21"/>
        <v>4102</v>
      </c>
      <c r="Y58" s="152">
        <f t="shared" si="22"/>
        <v>82</v>
      </c>
      <c r="Z58" s="152"/>
      <c r="AA58" s="152"/>
      <c r="AB58" s="152"/>
      <c r="AC58" s="172">
        <f t="shared" si="23"/>
        <v>4102</v>
      </c>
      <c r="AD58" s="90"/>
      <c r="AE58" s="9"/>
    </row>
    <row r="59" spans="1:31" ht="12.75">
      <c r="A59" s="109" t="s">
        <v>107</v>
      </c>
      <c r="B59" s="43" t="s">
        <v>5</v>
      </c>
      <c r="C59" s="76" t="s">
        <v>110</v>
      </c>
      <c r="D59" s="77">
        <v>0.15</v>
      </c>
      <c r="E59" s="45">
        <f t="shared" si="15"/>
        <v>4050</v>
      </c>
      <c r="F59" s="45">
        <f>$E59*0.5/100</f>
        <v>20.25</v>
      </c>
      <c r="G59" s="87">
        <f t="shared" si="17"/>
        <v>315</v>
      </c>
      <c r="H59" s="86">
        <f>$G59*1/100</f>
        <v>3.15</v>
      </c>
      <c r="I59" s="46">
        <f t="shared" si="19"/>
        <v>658.2599999999999</v>
      </c>
      <c r="J59" s="157">
        <f>J4*D59</f>
        <v>603</v>
      </c>
      <c r="K59" s="78">
        <v>800</v>
      </c>
      <c r="L59" s="132" t="s">
        <v>103</v>
      </c>
      <c r="M59" s="79">
        <f t="shared" si="24"/>
        <v>141.74000000000012</v>
      </c>
      <c r="N59" s="134">
        <f t="shared" si="14"/>
        <v>189.5</v>
      </c>
      <c r="O59" s="98">
        <f t="shared" si="20"/>
        <v>800</v>
      </c>
      <c r="P59" s="51" t="s">
        <v>270</v>
      </c>
      <c r="Q59" s="134">
        <f t="shared" si="1"/>
        <v>141.74000000000012</v>
      </c>
      <c r="R59" s="145"/>
      <c r="S59" s="117" t="s">
        <v>24</v>
      </c>
      <c r="T59" s="51"/>
      <c r="U59" s="162"/>
      <c r="V59" s="162"/>
      <c r="W59" s="167">
        <v>800</v>
      </c>
      <c r="X59" s="167">
        <f t="shared" si="21"/>
        <v>800</v>
      </c>
      <c r="Y59" s="152">
        <f t="shared" si="22"/>
        <v>197</v>
      </c>
      <c r="Z59" s="152"/>
      <c r="AA59" s="152"/>
      <c r="AB59" s="152"/>
      <c r="AC59" s="172">
        <f t="shared" si="23"/>
        <v>5333.333333333334</v>
      </c>
      <c r="AD59" s="90"/>
      <c r="AE59" s="9"/>
    </row>
    <row r="60" spans="1:34" ht="12.75">
      <c r="A60" s="109" t="s">
        <v>109</v>
      </c>
      <c r="B60" s="43"/>
      <c r="C60" s="76" t="s">
        <v>108</v>
      </c>
      <c r="D60" s="77">
        <v>0.1</v>
      </c>
      <c r="E60" s="45">
        <f t="shared" si="15"/>
        <v>4050</v>
      </c>
      <c r="F60" s="45">
        <f>$E60*0.5/100</f>
        <v>20.25</v>
      </c>
      <c r="G60" s="87">
        <f t="shared" si="17"/>
        <v>315</v>
      </c>
      <c r="H60" s="86">
        <f>$G60*1/100</f>
        <v>3.15</v>
      </c>
      <c r="I60" s="46">
        <f>D60*(E60+F60+G60+H60)</f>
        <v>438.84</v>
      </c>
      <c r="J60" s="157">
        <f>J4*D60</f>
        <v>402</v>
      </c>
      <c r="K60" s="78">
        <v>280</v>
      </c>
      <c r="L60" s="132" t="s">
        <v>103</v>
      </c>
      <c r="M60" s="79">
        <f t="shared" si="24"/>
        <v>-158.83999999999997</v>
      </c>
      <c r="N60" s="134">
        <f t="shared" si="14"/>
        <v>-127</v>
      </c>
      <c r="O60" s="98">
        <f t="shared" si="20"/>
        <v>331</v>
      </c>
      <c r="P60" s="90" t="s">
        <v>191</v>
      </c>
      <c r="Q60" s="134">
        <f t="shared" si="1"/>
        <v>-107.83999999999997</v>
      </c>
      <c r="R60" s="145"/>
      <c r="S60" s="117" t="s">
        <v>24</v>
      </c>
      <c r="T60" s="51"/>
      <c r="U60" s="162"/>
      <c r="V60" s="162" t="s">
        <v>356</v>
      </c>
      <c r="W60" s="167">
        <v>140</v>
      </c>
      <c r="X60" s="167">
        <f t="shared" si="21"/>
        <v>331</v>
      </c>
      <c r="Y60" s="92">
        <f t="shared" si="22"/>
        <v>-71</v>
      </c>
      <c r="Z60" s="92">
        <v>51</v>
      </c>
      <c r="AA60" s="152"/>
      <c r="AB60" s="152"/>
      <c r="AC60" s="89">
        <f t="shared" si="23"/>
        <v>3310</v>
      </c>
      <c r="AD60" s="90"/>
      <c r="AE60" s="9"/>
      <c r="AH60" s="150"/>
    </row>
    <row r="61" spans="1:31" ht="12.75">
      <c r="A61" s="109" t="s">
        <v>13</v>
      </c>
      <c r="B61" s="43"/>
      <c r="C61" s="76"/>
      <c r="D61" s="77">
        <v>1</v>
      </c>
      <c r="E61" s="45">
        <f t="shared" si="15"/>
        <v>4050</v>
      </c>
      <c r="F61" s="45">
        <f>$E61*0.5/100</f>
        <v>20.25</v>
      </c>
      <c r="G61" s="87">
        <f t="shared" si="17"/>
        <v>315</v>
      </c>
      <c r="H61" s="86">
        <f>$G61*1/100</f>
        <v>3.15</v>
      </c>
      <c r="I61" s="46">
        <f t="shared" si="19"/>
        <v>4388.4</v>
      </c>
      <c r="J61" s="157">
        <f>J4*D61</f>
        <v>4020</v>
      </c>
      <c r="K61" s="78">
        <v>4250</v>
      </c>
      <c r="L61" s="47" t="s">
        <v>103</v>
      </c>
      <c r="M61" s="79">
        <f t="shared" si="24"/>
        <v>-138.39999999999964</v>
      </c>
      <c r="N61" s="134">
        <f t="shared" si="14"/>
        <v>180</v>
      </c>
      <c r="O61" s="98">
        <f t="shared" si="20"/>
        <v>4100</v>
      </c>
      <c r="P61" s="51" t="s">
        <v>347</v>
      </c>
      <c r="Q61" s="134">
        <f t="shared" si="1"/>
        <v>-288.39999999999964</v>
      </c>
      <c r="R61" s="145"/>
      <c r="S61" s="117" t="s">
        <v>24</v>
      </c>
      <c r="T61" s="51"/>
      <c r="U61" s="162"/>
      <c r="V61" s="162" t="s">
        <v>192</v>
      </c>
      <c r="W61" s="167">
        <v>3950</v>
      </c>
      <c r="X61" s="167">
        <f t="shared" si="21"/>
        <v>4100</v>
      </c>
      <c r="Y61" s="152">
        <f t="shared" si="22"/>
        <v>80</v>
      </c>
      <c r="Z61" s="152"/>
      <c r="AA61" s="152"/>
      <c r="AB61" s="152"/>
      <c r="AC61" s="172">
        <f t="shared" si="23"/>
        <v>4100</v>
      </c>
      <c r="AD61" s="90"/>
      <c r="AE61" s="9"/>
    </row>
    <row r="62" spans="1:31" ht="12.75">
      <c r="A62" s="109" t="s">
        <v>14</v>
      </c>
      <c r="B62" s="43"/>
      <c r="C62" s="76"/>
      <c r="D62" s="77">
        <v>1</v>
      </c>
      <c r="E62" s="45">
        <f t="shared" si="15"/>
        <v>4050</v>
      </c>
      <c r="F62" s="45">
        <f>$E62*0.5/100</f>
        <v>20.25</v>
      </c>
      <c r="G62" s="87">
        <f t="shared" si="17"/>
        <v>315</v>
      </c>
      <c r="H62" s="86">
        <f>$G62*1/100</f>
        <v>3.15</v>
      </c>
      <c r="I62" s="46">
        <f t="shared" si="19"/>
        <v>4388.4</v>
      </c>
      <c r="J62" s="157">
        <f>J4*D62</f>
        <v>4020</v>
      </c>
      <c r="K62" s="78">
        <v>4273</v>
      </c>
      <c r="L62" s="47" t="s">
        <v>103</v>
      </c>
      <c r="M62" s="79">
        <f t="shared" si="24"/>
        <v>-115.39999999999964</v>
      </c>
      <c r="N62" s="134">
        <f t="shared" si="14"/>
        <v>203</v>
      </c>
      <c r="O62" s="98">
        <f t="shared" si="20"/>
        <v>4100</v>
      </c>
      <c r="P62" s="51" t="s">
        <v>347</v>
      </c>
      <c r="Q62" s="134">
        <f>-I62+O62</f>
        <v>-288.39999999999964</v>
      </c>
      <c r="R62" s="145"/>
      <c r="S62" s="117" t="s">
        <v>24</v>
      </c>
      <c r="T62" s="51"/>
      <c r="U62" s="162"/>
      <c r="V62" s="162" t="s">
        <v>180</v>
      </c>
      <c r="W62" s="167">
        <v>4000</v>
      </c>
      <c r="X62" s="167">
        <f t="shared" si="21"/>
        <v>4100</v>
      </c>
      <c r="Y62" s="152">
        <f t="shared" si="22"/>
        <v>80</v>
      </c>
      <c r="Z62" s="152"/>
      <c r="AA62" s="152"/>
      <c r="AB62" s="152"/>
      <c r="AC62" s="172">
        <f t="shared" si="23"/>
        <v>4100</v>
      </c>
      <c r="AD62" s="90"/>
      <c r="AE62" s="9"/>
    </row>
    <row r="63" spans="1:31" ht="12.75">
      <c r="A63" s="103" t="s">
        <v>124</v>
      </c>
      <c r="B63" s="65"/>
      <c r="C63" s="65"/>
      <c r="D63" s="104"/>
      <c r="E63" s="66"/>
      <c r="F63" s="67"/>
      <c r="G63" s="67"/>
      <c r="H63" s="104"/>
      <c r="I63" s="68"/>
      <c r="J63" s="68"/>
      <c r="K63" s="69"/>
      <c r="L63" s="69"/>
      <c r="M63" s="68"/>
      <c r="N63" s="68"/>
      <c r="O63" s="105"/>
      <c r="P63" s="68"/>
      <c r="Q63" s="71"/>
      <c r="R63" s="72"/>
      <c r="S63" s="72"/>
      <c r="T63" s="73"/>
      <c r="U63" s="73"/>
      <c r="V63" s="73"/>
      <c r="W63" s="71"/>
      <c r="X63" s="71"/>
      <c r="Y63" s="68"/>
      <c r="Z63" s="68"/>
      <c r="AA63" s="68"/>
      <c r="AB63" s="68"/>
      <c r="AC63" s="106"/>
      <c r="AD63" s="73"/>
      <c r="AE63" s="15"/>
    </row>
    <row r="64" spans="1:31" ht="12.75">
      <c r="A64" s="110" t="s">
        <v>127</v>
      </c>
      <c r="B64" s="84"/>
      <c r="C64" s="133"/>
      <c r="D64" s="77">
        <v>1</v>
      </c>
      <c r="E64" s="45">
        <f>3482</f>
        <v>3482</v>
      </c>
      <c r="F64" s="45">
        <f>$E64*0.5/100</f>
        <v>17.41</v>
      </c>
      <c r="G64" s="87">
        <f>274</f>
        <v>274</v>
      </c>
      <c r="H64" s="86">
        <f>$G64*1/100</f>
        <v>2.74</v>
      </c>
      <c r="I64" s="46">
        <f>D64*(E64+F64+G64+H64)</f>
        <v>3776.1499999999996</v>
      </c>
      <c r="J64" s="46"/>
      <c r="K64" s="88"/>
      <c r="L64" s="89"/>
      <c r="M64" s="134"/>
      <c r="N64" s="134"/>
      <c r="O64" s="89"/>
      <c r="P64" s="90"/>
      <c r="Q64" s="134"/>
      <c r="R64" s="91"/>
      <c r="S64" s="91"/>
      <c r="T64" s="90"/>
      <c r="U64" s="90"/>
      <c r="V64" s="90"/>
      <c r="W64" s="89"/>
      <c r="X64" s="89"/>
      <c r="Y64" s="92"/>
      <c r="Z64" s="92"/>
      <c r="AA64" s="92"/>
      <c r="AB64" s="92"/>
      <c r="AC64" s="89"/>
      <c r="AD64" s="90"/>
      <c r="AE64" s="15"/>
    </row>
    <row r="65" spans="1:31" ht="12.75">
      <c r="A65" s="110" t="s">
        <v>125</v>
      </c>
      <c r="B65" s="84"/>
      <c r="C65" s="133"/>
      <c r="D65" s="77">
        <v>2</v>
      </c>
      <c r="E65" s="45">
        <f>3482</f>
        <v>3482</v>
      </c>
      <c r="F65" s="45">
        <f>$E65*0.5/100</f>
        <v>17.41</v>
      </c>
      <c r="G65" s="87">
        <f>274</f>
        <v>274</v>
      </c>
      <c r="H65" s="86">
        <f>$G65*1/100</f>
        <v>2.74</v>
      </c>
      <c r="I65" s="46">
        <f>D65*(E65+F65+G65+H65)</f>
        <v>7552.299999999999</v>
      </c>
      <c r="J65" s="46"/>
      <c r="K65" s="88"/>
      <c r="L65" s="89"/>
      <c r="M65" s="134"/>
      <c r="N65" s="134"/>
      <c r="O65" s="89"/>
      <c r="P65" s="90"/>
      <c r="Q65" s="134"/>
      <c r="R65" s="91"/>
      <c r="S65" s="91"/>
      <c r="T65" s="90"/>
      <c r="U65" s="90"/>
      <c r="V65" s="90"/>
      <c r="W65" s="89"/>
      <c r="X65" s="89"/>
      <c r="Y65" s="92"/>
      <c r="Z65" s="92"/>
      <c r="AA65" s="92"/>
      <c r="AB65" s="92"/>
      <c r="AC65" s="89"/>
      <c r="AD65" s="90"/>
      <c r="AE65" s="15"/>
    </row>
    <row r="66" spans="1:31" ht="12.75">
      <c r="A66" s="110" t="s">
        <v>126</v>
      </c>
      <c r="B66" s="84"/>
      <c r="C66" s="133"/>
      <c r="D66" s="77">
        <v>2</v>
      </c>
      <c r="E66" s="45">
        <f>3482</f>
        <v>3482</v>
      </c>
      <c r="F66" s="45">
        <f>$E66*0.5/100</f>
        <v>17.41</v>
      </c>
      <c r="G66" s="87">
        <f>274</f>
        <v>274</v>
      </c>
      <c r="H66" s="86">
        <f>$G66*1/100</f>
        <v>2.74</v>
      </c>
      <c r="I66" s="46">
        <f>D66*(E66+F66+G66+H66)</f>
        <v>7552.299999999999</v>
      </c>
      <c r="J66" s="46"/>
      <c r="K66" s="88"/>
      <c r="L66" s="89"/>
      <c r="M66" s="134"/>
      <c r="N66" s="134"/>
      <c r="O66" s="89"/>
      <c r="P66" s="90"/>
      <c r="Q66" s="134"/>
      <c r="R66" s="91"/>
      <c r="S66" s="91"/>
      <c r="T66" s="90"/>
      <c r="U66" s="90"/>
      <c r="V66" s="90"/>
      <c r="W66" s="89"/>
      <c r="X66" s="89"/>
      <c r="Y66" s="92"/>
      <c r="Z66" s="92"/>
      <c r="AA66" s="92"/>
      <c r="AB66" s="92"/>
      <c r="AC66" s="89"/>
      <c r="AD66" s="90"/>
      <c r="AE66" s="15"/>
    </row>
    <row r="67" spans="1:31" ht="12.75">
      <c r="A67" s="110" t="s">
        <v>128</v>
      </c>
      <c r="B67" s="84"/>
      <c r="C67" s="133"/>
      <c r="D67" s="135">
        <v>1</v>
      </c>
      <c r="E67" s="86" t="s">
        <v>41</v>
      </c>
      <c r="F67" s="86"/>
      <c r="G67" s="87"/>
      <c r="H67" s="86"/>
      <c r="I67" s="88" t="s">
        <v>41</v>
      </c>
      <c r="J67" s="88"/>
      <c r="K67" s="88"/>
      <c r="L67" s="89"/>
      <c r="M67" s="134"/>
      <c r="N67" s="134"/>
      <c r="O67" s="89"/>
      <c r="P67" s="90"/>
      <c r="Q67" s="134"/>
      <c r="R67" s="91"/>
      <c r="S67" s="91"/>
      <c r="T67" s="90"/>
      <c r="U67" s="90"/>
      <c r="V67" s="90"/>
      <c r="W67" s="89"/>
      <c r="X67" s="89"/>
      <c r="Y67" s="92"/>
      <c r="Z67" s="92"/>
      <c r="AA67" s="92"/>
      <c r="AB67" s="92"/>
      <c r="AC67" s="89"/>
      <c r="AD67" s="90"/>
      <c r="AE67" s="15"/>
    </row>
    <row r="68" spans="1:31" ht="12.75">
      <c r="A68" s="103" t="s">
        <v>75</v>
      </c>
      <c r="B68" s="65"/>
      <c r="C68" s="65"/>
      <c r="D68" s="104"/>
      <c r="E68" s="66"/>
      <c r="F68" s="67"/>
      <c r="G68" s="67"/>
      <c r="H68" s="104"/>
      <c r="I68" s="68"/>
      <c r="J68" s="68"/>
      <c r="K68" s="69"/>
      <c r="L68" s="69"/>
      <c r="M68" s="68"/>
      <c r="N68" s="68"/>
      <c r="O68" s="105"/>
      <c r="P68" s="68"/>
      <c r="Q68" s="71"/>
      <c r="R68" s="72"/>
      <c r="S68" s="72"/>
      <c r="T68" s="73"/>
      <c r="U68" s="73"/>
      <c r="V68" s="73"/>
      <c r="W68" s="71"/>
      <c r="X68" s="71"/>
      <c r="Y68" s="68"/>
      <c r="Z68" s="68"/>
      <c r="AA68" s="68"/>
      <c r="AB68" s="68"/>
      <c r="AC68" s="106"/>
      <c r="AD68" s="73"/>
      <c r="AE68" s="15"/>
    </row>
    <row r="69" spans="1:31" ht="12.75">
      <c r="A69" s="93" t="s">
        <v>74</v>
      </c>
      <c r="B69" s="43"/>
      <c r="C69" s="60"/>
      <c r="D69" s="44">
        <v>1</v>
      </c>
      <c r="E69" s="86"/>
      <c r="F69" s="86"/>
      <c r="G69" s="87">
        <f>$G$4</f>
        <v>315</v>
      </c>
      <c r="H69" s="86">
        <f>$G69*1/100</f>
        <v>3.15</v>
      </c>
      <c r="I69" s="46">
        <f>D69*(E69+F69+G69+H69)</f>
        <v>318.15</v>
      </c>
      <c r="J69" s="46"/>
      <c r="K69" s="57"/>
      <c r="L69" s="52"/>
      <c r="M69" s="79">
        <f>-I69+K69</f>
        <v>-318.15</v>
      </c>
      <c r="N69" s="79"/>
      <c r="O69" s="89"/>
      <c r="P69" s="51"/>
      <c r="Q69" s="52"/>
      <c r="R69" s="50"/>
      <c r="S69" s="50"/>
      <c r="T69" s="51"/>
      <c r="U69" s="90"/>
      <c r="V69" s="51"/>
      <c r="W69" s="52"/>
      <c r="X69" s="52"/>
      <c r="Y69" s="81"/>
      <c r="Z69" s="81"/>
      <c r="AA69" s="81"/>
      <c r="AB69" s="81"/>
      <c r="AC69" s="111"/>
      <c r="AD69" s="90"/>
      <c r="AE69" s="9"/>
    </row>
    <row r="70" spans="1:31" ht="12.75">
      <c r="A70" s="93" t="s">
        <v>76</v>
      </c>
      <c r="B70" s="84"/>
      <c r="C70" s="99"/>
      <c r="D70" s="85"/>
      <c r="E70" s="86"/>
      <c r="F70" s="86"/>
      <c r="G70" s="87"/>
      <c r="H70" s="86"/>
      <c r="I70" s="88"/>
      <c r="J70" s="88"/>
      <c r="K70" s="88"/>
      <c r="L70" s="89"/>
      <c r="M70" s="134"/>
      <c r="N70" s="134"/>
      <c r="O70" s="89"/>
      <c r="P70" s="90"/>
      <c r="Q70" s="52"/>
      <c r="R70" s="91"/>
      <c r="S70" s="91"/>
      <c r="T70" s="90"/>
      <c r="U70" s="90"/>
      <c r="V70" s="90"/>
      <c r="W70" s="89"/>
      <c r="X70" s="89"/>
      <c r="Y70" s="92"/>
      <c r="Z70" s="92"/>
      <c r="AA70" s="92"/>
      <c r="AB70" s="92"/>
      <c r="AC70" s="111"/>
      <c r="AD70" s="90"/>
      <c r="AE70" s="15"/>
    </row>
    <row r="71" spans="1:31" ht="12.75">
      <c r="A71" s="93" t="s">
        <v>77</v>
      </c>
      <c r="B71" s="84"/>
      <c r="C71" s="99"/>
      <c r="D71" s="85"/>
      <c r="E71" s="86"/>
      <c r="F71" s="86"/>
      <c r="G71" s="87"/>
      <c r="H71" s="86"/>
      <c r="I71" s="88"/>
      <c r="J71" s="88"/>
      <c r="K71" s="88"/>
      <c r="L71" s="89"/>
      <c r="M71" s="134"/>
      <c r="N71" s="134"/>
      <c r="O71" s="89"/>
      <c r="P71" s="90"/>
      <c r="Q71" s="52"/>
      <c r="R71" s="91"/>
      <c r="S71" s="91"/>
      <c r="T71" s="90"/>
      <c r="U71" s="90"/>
      <c r="V71" s="90"/>
      <c r="W71" s="89"/>
      <c r="X71" s="89"/>
      <c r="Y71" s="92"/>
      <c r="Z71" s="92"/>
      <c r="AA71" s="92"/>
      <c r="AB71" s="92"/>
      <c r="AC71" s="111"/>
      <c r="AD71" s="90"/>
      <c r="AE71" s="15"/>
    </row>
    <row r="72" spans="1:31" ht="12.75">
      <c r="A72" s="93" t="s">
        <v>81</v>
      </c>
      <c r="B72" s="84"/>
      <c r="C72" s="99"/>
      <c r="D72" s="85"/>
      <c r="E72" s="86"/>
      <c r="F72" s="86"/>
      <c r="G72" s="87"/>
      <c r="H72" s="86"/>
      <c r="I72" s="88"/>
      <c r="J72" s="88"/>
      <c r="K72" s="88"/>
      <c r="L72" s="89"/>
      <c r="M72" s="134"/>
      <c r="N72" s="134"/>
      <c r="O72" s="89"/>
      <c r="P72" s="90"/>
      <c r="Q72" s="52"/>
      <c r="R72" s="91"/>
      <c r="S72" s="91"/>
      <c r="T72" s="90"/>
      <c r="U72" s="90"/>
      <c r="V72" s="90"/>
      <c r="W72" s="89"/>
      <c r="X72" s="89"/>
      <c r="Y72" s="92"/>
      <c r="Z72" s="92"/>
      <c r="AA72" s="92"/>
      <c r="AB72" s="92"/>
      <c r="AC72" s="111"/>
      <c r="AD72" s="90"/>
      <c r="AE72" s="15"/>
    </row>
    <row r="73" spans="1:31" ht="12.75">
      <c r="A73" s="136" t="s">
        <v>1</v>
      </c>
      <c r="B73" s="137"/>
      <c r="C73" s="137"/>
      <c r="D73" s="138"/>
      <c r="E73" s="138"/>
      <c r="F73" s="138"/>
      <c r="G73" s="173"/>
      <c r="H73" s="174"/>
      <c r="I73" s="139">
        <f>SUM(I6:I72)</f>
        <v>1436885.749999999</v>
      </c>
      <c r="J73" s="139"/>
      <c r="K73" s="139">
        <f>SUM(K6:K72)</f>
        <v>1221651</v>
      </c>
      <c r="L73" s="140"/>
      <c r="M73" s="141">
        <f>SUM(M6:M72)</f>
        <v>-137588.79999999996</v>
      </c>
      <c r="N73" s="141"/>
      <c r="O73" s="140"/>
      <c r="P73" s="142"/>
      <c r="Q73" s="140"/>
      <c r="R73" s="143"/>
      <c r="S73" s="143"/>
      <c r="T73" s="142"/>
      <c r="U73" s="142"/>
      <c r="V73" s="142"/>
      <c r="W73" s="140">
        <f>SUM(W6:W72)</f>
        <v>34285</v>
      </c>
      <c r="X73" s="140"/>
      <c r="Y73" s="144">
        <f>SUM(Y6:Y72)</f>
        <v>-508398</v>
      </c>
      <c r="Z73" s="144"/>
      <c r="AA73" s="144"/>
      <c r="AB73" s="144"/>
      <c r="AC73" s="140"/>
      <c r="AD73" s="142"/>
      <c r="AE73" s="9"/>
    </row>
    <row r="74" spans="1:31" ht="12.75">
      <c r="A74" s="8"/>
      <c r="B74" s="30"/>
      <c r="C74" s="30"/>
      <c r="D74" s="28"/>
      <c r="E74" s="28"/>
      <c r="F74" s="28"/>
      <c r="G74" s="154"/>
      <c r="H74" s="154"/>
      <c r="I74" s="5"/>
      <c r="J74" s="5"/>
      <c r="K74" s="7"/>
      <c r="L74" s="6"/>
      <c r="M74" s="4"/>
      <c r="N74" s="4"/>
      <c r="O74" s="153"/>
      <c r="P74" s="4"/>
      <c r="Q74" s="23"/>
      <c r="R74" s="31"/>
      <c r="S74" s="31"/>
      <c r="T74" s="13"/>
      <c r="U74" s="166"/>
      <c r="V74" s="13"/>
      <c r="W74" s="23"/>
      <c r="X74" s="23"/>
      <c r="Y74" s="4"/>
      <c r="Z74" s="4"/>
      <c r="AA74" s="4"/>
      <c r="AB74" s="4"/>
      <c r="AC74" s="21"/>
      <c r="AD74" s="13"/>
      <c r="AE74" s="9"/>
    </row>
    <row r="75" spans="1:31" ht="12.75">
      <c r="A75" s="1"/>
      <c r="B75" s="30"/>
      <c r="C75" s="30"/>
      <c r="D75" s="28"/>
      <c r="E75" s="28"/>
      <c r="F75" s="28"/>
      <c r="G75" s="154"/>
      <c r="H75" s="155"/>
      <c r="I75" s="5"/>
      <c r="J75" s="5"/>
      <c r="K75" s="7"/>
      <c r="L75" s="7"/>
      <c r="M75" s="5"/>
      <c r="N75" s="5"/>
      <c r="O75" s="153"/>
      <c r="P75" s="5"/>
      <c r="Q75" s="23"/>
      <c r="R75" s="31"/>
      <c r="S75" s="31"/>
      <c r="T75" s="13"/>
      <c r="U75" s="166"/>
      <c r="V75" s="13"/>
      <c r="W75" s="23"/>
      <c r="X75" s="23"/>
      <c r="Y75" s="5"/>
      <c r="Z75" s="5"/>
      <c r="AA75" s="5"/>
      <c r="AB75" s="5"/>
      <c r="AC75" s="22"/>
      <c r="AD75" s="13"/>
      <c r="AE75" s="18"/>
    </row>
    <row r="76" spans="2:31" ht="12.75">
      <c r="B76" s="30"/>
      <c r="C76" s="30"/>
      <c r="D76" s="28"/>
      <c r="E76" s="28"/>
      <c r="F76" s="28"/>
      <c r="G76" s="154"/>
      <c r="H76" s="154"/>
      <c r="I76" s="5"/>
      <c r="J76" s="5"/>
      <c r="K76" s="7"/>
      <c r="L76" s="6"/>
      <c r="M76" s="4"/>
      <c r="N76" s="4"/>
      <c r="O76" s="153"/>
      <c r="P76" s="4"/>
      <c r="Q76" s="23"/>
      <c r="R76" s="31"/>
      <c r="S76" s="31"/>
      <c r="T76" s="13"/>
      <c r="U76" s="166"/>
      <c r="V76" s="13"/>
      <c r="W76" s="23"/>
      <c r="X76" s="23"/>
      <c r="Y76" s="4"/>
      <c r="Z76" s="4"/>
      <c r="AA76" s="4"/>
      <c r="AB76" s="4"/>
      <c r="AC76" s="21"/>
      <c r="AD76" s="13"/>
      <c r="AE76" s="9"/>
    </row>
    <row r="77" spans="2:31" ht="12.75">
      <c r="B77" s="30"/>
      <c r="C77" s="30"/>
      <c r="D77" s="28"/>
      <c r="E77" s="28"/>
      <c r="F77" s="28"/>
      <c r="G77" s="154"/>
      <c r="H77" s="154"/>
      <c r="I77" s="5"/>
      <c r="J77" s="5"/>
      <c r="K77" s="7"/>
      <c r="L77" s="6"/>
      <c r="M77" s="4"/>
      <c r="N77" s="4"/>
      <c r="O77" s="153"/>
      <c r="P77" s="4"/>
      <c r="Q77" s="23"/>
      <c r="R77" s="31"/>
      <c r="S77" s="31"/>
      <c r="T77" s="13"/>
      <c r="U77" s="166"/>
      <c r="V77" s="13"/>
      <c r="W77" s="23"/>
      <c r="X77" s="23"/>
      <c r="Y77" s="4"/>
      <c r="Z77" s="4"/>
      <c r="AA77" s="4"/>
      <c r="AB77" s="4"/>
      <c r="AC77" s="21"/>
      <c r="AD77" s="13"/>
      <c r="AE77" s="9"/>
    </row>
    <row r="78" spans="2:31" ht="12.75">
      <c r="B78" s="30"/>
      <c r="C78" s="30"/>
      <c r="D78" s="28"/>
      <c r="E78" s="28"/>
      <c r="F78" s="28"/>
      <c r="G78" s="154"/>
      <c r="H78" s="154"/>
      <c r="I78" s="5"/>
      <c r="J78" s="5"/>
      <c r="K78" s="7"/>
      <c r="L78" s="6"/>
      <c r="M78" s="4"/>
      <c r="N78" s="4"/>
      <c r="O78" s="153"/>
      <c r="P78" s="4"/>
      <c r="Q78" s="23"/>
      <c r="R78" s="31"/>
      <c r="S78" s="31"/>
      <c r="T78" s="13"/>
      <c r="U78" s="166"/>
      <c r="V78" s="13"/>
      <c r="W78" s="23"/>
      <c r="X78" s="23"/>
      <c r="Y78" s="4"/>
      <c r="Z78" s="4"/>
      <c r="AA78" s="4"/>
      <c r="AB78" s="4"/>
      <c r="AC78" s="21"/>
      <c r="AD78" s="13"/>
      <c r="AE78" s="8"/>
    </row>
    <row r="79" spans="2:31" ht="12.75">
      <c r="B79" s="30"/>
      <c r="C79" s="30"/>
      <c r="D79" s="29"/>
      <c r="E79" s="29"/>
      <c r="F79" s="29"/>
      <c r="G79" s="29"/>
      <c r="H79" s="154"/>
      <c r="I79" s="5"/>
      <c r="J79" s="5"/>
      <c r="K79" s="7"/>
      <c r="L79" s="6"/>
      <c r="M79" s="4"/>
      <c r="N79" s="4"/>
      <c r="O79" s="153"/>
      <c r="P79" s="4"/>
      <c r="Q79" s="23"/>
      <c r="R79" s="31"/>
      <c r="S79" s="31"/>
      <c r="T79" s="13"/>
      <c r="U79" s="166"/>
      <c r="V79" s="13"/>
      <c r="W79" s="23"/>
      <c r="X79" s="23"/>
      <c r="Y79" s="4"/>
      <c r="Z79" s="4"/>
      <c r="AA79" s="4"/>
      <c r="AB79" s="4"/>
      <c r="AC79" s="21"/>
      <c r="AD79" s="13"/>
      <c r="AE79" s="8"/>
    </row>
    <row r="80" spans="1:31" ht="12.75">
      <c r="A80" s="1"/>
      <c r="B80" s="30"/>
      <c r="C80" s="30"/>
      <c r="D80" s="28"/>
      <c r="E80" s="28"/>
      <c r="F80" s="28"/>
      <c r="G80" s="154"/>
      <c r="H80" s="154"/>
      <c r="I80" s="5"/>
      <c r="J80" s="5"/>
      <c r="K80" s="7"/>
      <c r="L80" s="6"/>
      <c r="M80" s="4"/>
      <c r="N80" s="4"/>
      <c r="O80" s="153"/>
      <c r="P80" s="4"/>
      <c r="Q80" s="23"/>
      <c r="R80" s="31"/>
      <c r="S80" s="31"/>
      <c r="T80" s="13"/>
      <c r="U80" s="166"/>
      <c r="V80" s="13"/>
      <c r="W80" s="23"/>
      <c r="X80" s="23"/>
      <c r="Y80" s="4"/>
      <c r="Z80" s="4"/>
      <c r="AA80" s="4"/>
      <c r="AB80" s="4"/>
      <c r="AC80" s="21"/>
      <c r="AD80" s="13"/>
      <c r="AE80" s="8"/>
    </row>
    <row r="81" spans="2:31" ht="12.75">
      <c r="B81" s="30"/>
      <c r="C81" s="30"/>
      <c r="D81" s="28"/>
      <c r="E81" s="28"/>
      <c r="F81" s="28"/>
      <c r="G81" s="154"/>
      <c r="H81" s="154"/>
      <c r="I81" s="5"/>
      <c r="J81" s="5"/>
      <c r="K81" s="7"/>
      <c r="L81" s="6"/>
      <c r="M81" s="4"/>
      <c r="N81" s="4"/>
      <c r="O81" s="153"/>
      <c r="P81" s="4"/>
      <c r="Q81" s="23"/>
      <c r="R81" s="31"/>
      <c r="S81" s="31"/>
      <c r="T81" s="13"/>
      <c r="U81" s="166"/>
      <c r="V81" s="13"/>
      <c r="W81" s="23"/>
      <c r="X81" s="23"/>
      <c r="Y81" s="4"/>
      <c r="Z81" s="4"/>
      <c r="AA81" s="4"/>
      <c r="AB81" s="4"/>
      <c r="AC81" s="21"/>
      <c r="AD81" s="13"/>
      <c r="AE81" s="8"/>
    </row>
    <row r="82" spans="2:31" ht="12.75">
      <c r="B82" s="30"/>
      <c r="C82" s="30"/>
      <c r="D82" s="28"/>
      <c r="E82" s="28"/>
      <c r="F82" s="28"/>
      <c r="G82" s="154"/>
      <c r="H82" s="154"/>
      <c r="I82" s="5"/>
      <c r="J82" s="5"/>
      <c r="K82" s="7"/>
      <c r="L82" s="6"/>
      <c r="M82" s="4"/>
      <c r="N82" s="4"/>
      <c r="O82" s="153"/>
      <c r="P82" s="4"/>
      <c r="Q82" s="23"/>
      <c r="R82" s="31"/>
      <c r="S82" s="31"/>
      <c r="T82" s="13"/>
      <c r="U82" s="166"/>
      <c r="V82" s="13"/>
      <c r="W82" s="23"/>
      <c r="X82" s="23"/>
      <c r="Y82" s="4"/>
      <c r="Z82" s="4"/>
      <c r="AA82" s="4"/>
      <c r="AB82" s="4"/>
      <c r="AC82" s="21"/>
      <c r="AD82" s="13"/>
      <c r="AE82" s="8"/>
    </row>
    <row r="83" spans="2:31" ht="12.75">
      <c r="B83" s="30"/>
      <c r="C83" s="30"/>
      <c r="D83" s="28"/>
      <c r="E83" s="28"/>
      <c r="F83" s="28"/>
      <c r="G83" s="154"/>
      <c r="H83" s="154"/>
      <c r="I83" s="5"/>
      <c r="J83" s="5"/>
      <c r="K83" s="7"/>
      <c r="L83" s="6"/>
      <c r="M83" s="4"/>
      <c r="N83" s="4"/>
      <c r="O83" s="153"/>
      <c r="P83" s="4"/>
      <c r="Q83" s="23"/>
      <c r="R83" s="31"/>
      <c r="S83" s="31"/>
      <c r="T83" s="13"/>
      <c r="U83" s="166"/>
      <c r="V83" s="13"/>
      <c r="W83" s="23"/>
      <c r="X83" s="23"/>
      <c r="Y83" s="4"/>
      <c r="Z83" s="4"/>
      <c r="AA83" s="4"/>
      <c r="AB83" s="4"/>
      <c r="AC83" s="21"/>
      <c r="AD83" s="13"/>
      <c r="AE83" s="8"/>
    </row>
    <row r="84" spans="2:31" ht="12.75">
      <c r="B84" s="30"/>
      <c r="C84" s="30"/>
      <c r="D84" s="28"/>
      <c r="E84" s="28"/>
      <c r="F84" s="28"/>
      <c r="G84" s="154"/>
      <c r="H84" s="154"/>
      <c r="I84" s="5"/>
      <c r="J84" s="5"/>
      <c r="K84" s="7"/>
      <c r="L84" s="6"/>
      <c r="M84" s="4"/>
      <c r="N84" s="4"/>
      <c r="O84" s="153"/>
      <c r="P84" s="4"/>
      <c r="Q84" s="23"/>
      <c r="R84" s="31"/>
      <c r="S84" s="31"/>
      <c r="T84" s="13"/>
      <c r="U84" s="166"/>
      <c r="V84" s="13"/>
      <c r="W84" s="23"/>
      <c r="X84" s="23"/>
      <c r="Y84" s="4"/>
      <c r="Z84" s="4"/>
      <c r="AA84" s="4"/>
      <c r="AB84" s="4"/>
      <c r="AC84" s="21"/>
      <c r="AD84" s="13"/>
      <c r="AE84" s="8"/>
    </row>
    <row r="85" spans="1:31" ht="12.75">
      <c r="A85" s="75" t="s">
        <v>78</v>
      </c>
      <c r="B85" s="60" t="s">
        <v>80</v>
      </c>
      <c r="C85" s="55" t="s">
        <v>41</v>
      </c>
      <c r="D85" s="44">
        <v>1</v>
      </c>
      <c r="E85" s="44">
        <v>50</v>
      </c>
      <c r="F85" s="56"/>
      <c r="G85" s="87"/>
      <c r="H85" s="86"/>
      <c r="I85" s="46">
        <f>D85*(E85+F85+G85+H85)</f>
        <v>50</v>
      </c>
      <c r="J85" s="46"/>
      <c r="K85" s="46">
        <v>50</v>
      </c>
      <c r="L85" s="94" t="s">
        <v>100</v>
      </c>
      <c r="M85" s="79">
        <f>-I85+K85</f>
        <v>0</v>
      </c>
      <c r="N85" s="79"/>
      <c r="O85" s="82">
        <v>50</v>
      </c>
      <c r="P85" s="96" t="s">
        <v>120</v>
      </c>
      <c r="Q85" s="97">
        <f>-K85+O85</f>
        <v>0</v>
      </c>
      <c r="R85" s="50" t="s">
        <v>31</v>
      </c>
      <c r="S85" s="50"/>
      <c r="T85" s="95"/>
      <c r="U85" s="107"/>
      <c r="V85" s="95"/>
      <c r="W85" s="41"/>
      <c r="X85" s="41"/>
      <c r="Y85" s="81"/>
      <c r="Z85" s="81"/>
      <c r="AA85" s="81"/>
      <c r="AB85" s="81"/>
      <c r="AC85" s="52"/>
      <c r="AD85" s="95"/>
      <c r="AE85" s="9"/>
    </row>
    <row r="86" spans="1:31" ht="12.75">
      <c r="A86" s="75" t="s">
        <v>79</v>
      </c>
      <c r="B86" s="60" t="s">
        <v>80</v>
      </c>
      <c r="C86" s="55" t="s">
        <v>41</v>
      </c>
      <c r="D86" s="44">
        <v>1</v>
      </c>
      <c r="E86" s="44">
        <v>50</v>
      </c>
      <c r="F86" s="56"/>
      <c r="G86" s="87"/>
      <c r="H86" s="86"/>
      <c r="I86" s="46">
        <f>D86*(E86+F86+G86+H86)</f>
        <v>50</v>
      </c>
      <c r="J86" s="46"/>
      <c r="K86" s="46">
        <v>50</v>
      </c>
      <c r="L86" s="94" t="s">
        <v>100</v>
      </c>
      <c r="M86" s="79">
        <f>-I86+K86</f>
        <v>0</v>
      </c>
      <c r="N86" s="79"/>
      <c r="O86" s="82">
        <v>50</v>
      </c>
      <c r="P86" s="96" t="s">
        <v>119</v>
      </c>
      <c r="Q86" s="97">
        <f>-K86+O86</f>
        <v>0</v>
      </c>
      <c r="R86" s="50" t="s">
        <v>31</v>
      </c>
      <c r="S86" s="50"/>
      <c r="T86" s="95"/>
      <c r="U86" s="107"/>
      <c r="V86" s="95"/>
      <c r="W86" s="41"/>
      <c r="X86" s="41"/>
      <c r="Y86" s="81"/>
      <c r="Z86" s="81"/>
      <c r="AA86" s="81"/>
      <c r="AB86" s="81"/>
      <c r="AC86" s="52"/>
      <c r="AD86" s="95"/>
      <c r="AE86" s="9"/>
    </row>
    <row r="87" spans="2:31" ht="12.75">
      <c r="B87" s="30"/>
      <c r="C87" s="30"/>
      <c r="D87" s="28"/>
      <c r="E87" s="28"/>
      <c r="F87" s="28"/>
      <c r="G87" s="154"/>
      <c r="H87" s="154"/>
      <c r="I87" s="5"/>
      <c r="J87" s="5"/>
      <c r="K87" s="7"/>
      <c r="L87" s="6"/>
      <c r="M87" s="4"/>
      <c r="N87" s="4"/>
      <c r="O87" s="153"/>
      <c r="P87" s="4"/>
      <c r="Q87" s="23"/>
      <c r="R87" s="31"/>
      <c r="S87" s="31"/>
      <c r="T87" s="13"/>
      <c r="U87" s="166"/>
      <c r="V87" s="13"/>
      <c r="W87" s="23"/>
      <c r="X87" s="23"/>
      <c r="Y87" s="4"/>
      <c r="Z87" s="4"/>
      <c r="AA87" s="4"/>
      <c r="AB87" s="4"/>
      <c r="AC87" s="21"/>
      <c r="AD87" s="13"/>
      <c r="AE87" s="8"/>
    </row>
    <row r="88" spans="2:31" ht="12.75">
      <c r="B88" s="30"/>
      <c r="C88" s="30"/>
      <c r="D88" s="28"/>
      <c r="E88" s="28"/>
      <c r="F88" s="28"/>
      <c r="G88" s="154"/>
      <c r="H88" s="154"/>
      <c r="I88" s="5"/>
      <c r="J88" s="5"/>
      <c r="K88" s="7"/>
      <c r="L88" s="6"/>
      <c r="M88" s="4"/>
      <c r="N88" s="4"/>
      <c r="O88" s="153"/>
      <c r="P88" s="4"/>
      <c r="Q88" s="23"/>
      <c r="R88" s="31"/>
      <c r="S88" s="31"/>
      <c r="T88" s="13"/>
      <c r="U88" s="166"/>
      <c r="V88" s="13"/>
      <c r="W88" s="23"/>
      <c r="X88" s="23"/>
      <c r="Y88" s="4"/>
      <c r="Z88" s="4"/>
      <c r="AA88" s="4"/>
      <c r="AB88" s="4"/>
      <c r="AC88" s="21"/>
      <c r="AD88" s="13"/>
      <c r="AE88" s="8"/>
    </row>
    <row r="89" spans="2:31" ht="12.75">
      <c r="B89" s="30"/>
      <c r="C89" s="30"/>
      <c r="D89" s="28"/>
      <c r="E89" s="28"/>
      <c r="F89" s="28"/>
      <c r="G89" s="154"/>
      <c r="H89" s="154"/>
      <c r="I89" s="5"/>
      <c r="J89" s="5"/>
      <c r="K89" s="7"/>
      <c r="L89" s="6"/>
      <c r="M89" s="4"/>
      <c r="N89" s="4"/>
      <c r="O89" s="153"/>
      <c r="P89" s="4"/>
      <c r="Q89" s="23"/>
      <c r="R89" s="31"/>
      <c r="S89" s="31"/>
      <c r="T89" s="13"/>
      <c r="U89" s="166"/>
      <c r="V89" s="13"/>
      <c r="W89" s="23"/>
      <c r="X89" s="23"/>
      <c r="Y89" s="4"/>
      <c r="Z89" s="4"/>
      <c r="AA89" s="4"/>
      <c r="AB89" s="4"/>
      <c r="AC89" s="21"/>
      <c r="AD89" s="13"/>
      <c r="AE89" s="8"/>
    </row>
    <row r="90" spans="2:31" ht="12.75">
      <c r="B90" s="30"/>
      <c r="C90" s="30"/>
      <c r="D90" s="28"/>
      <c r="E90" s="28"/>
      <c r="F90" s="28"/>
      <c r="G90" s="154"/>
      <c r="H90" s="154"/>
      <c r="I90" s="5"/>
      <c r="J90" s="5"/>
      <c r="K90" s="7"/>
      <c r="L90" s="6"/>
      <c r="M90" s="4"/>
      <c r="N90" s="4"/>
      <c r="O90" s="153"/>
      <c r="P90" s="4"/>
      <c r="Q90" s="23"/>
      <c r="R90" s="31"/>
      <c r="S90" s="31"/>
      <c r="T90" s="13"/>
      <c r="U90" s="166"/>
      <c r="V90" s="13"/>
      <c r="W90" s="23"/>
      <c r="X90" s="23"/>
      <c r="Y90" s="4"/>
      <c r="Z90" s="4"/>
      <c r="AA90" s="4"/>
      <c r="AB90" s="4"/>
      <c r="AC90" s="21"/>
      <c r="AD90" s="13"/>
      <c r="AE90" s="8"/>
    </row>
    <row r="91" spans="2:31" ht="12.75">
      <c r="B91" s="30"/>
      <c r="C91" s="30"/>
      <c r="D91" s="28"/>
      <c r="E91" s="28"/>
      <c r="F91" s="28"/>
      <c r="G91" s="154"/>
      <c r="H91" s="154"/>
      <c r="I91" s="5"/>
      <c r="J91" s="5"/>
      <c r="K91" s="7"/>
      <c r="L91" s="6"/>
      <c r="M91" s="4"/>
      <c r="N91" s="4"/>
      <c r="O91" s="153"/>
      <c r="P91" s="4"/>
      <c r="Q91" s="23"/>
      <c r="R91" s="31"/>
      <c r="S91" s="31"/>
      <c r="T91" s="13"/>
      <c r="U91" s="166"/>
      <c r="V91" s="13"/>
      <c r="W91" s="23"/>
      <c r="X91" s="23"/>
      <c r="Y91" s="4"/>
      <c r="Z91" s="4"/>
      <c r="AA91" s="4"/>
      <c r="AB91" s="4"/>
      <c r="AC91" s="21"/>
      <c r="AD91" s="13"/>
      <c r="AE91" s="8"/>
    </row>
    <row r="92" spans="2:31" ht="12.75">
      <c r="B92" s="30"/>
      <c r="C92" s="30"/>
      <c r="D92" s="28"/>
      <c r="E92" s="28"/>
      <c r="F92" s="28"/>
      <c r="G92" s="154"/>
      <c r="H92" s="154"/>
      <c r="I92" s="5"/>
      <c r="J92" s="5"/>
      <c r="K92" s="7"/>
      <c r="L92" s="6"/>
      <c r="M92" s="4"/>
      <c r="N92" s="4"/>
      <c r="O92" s="153"/>
      <c r="P92" s="4"/>
      <c r="Q92" s="23"/>
      <c r="R92" s="31"/>
      <c r="S92" s="31"/>
      <c r="T92" s="13"/>
      <c r="U92" s="166"/>
      <c r="V92" s="13"/>
      <c r="W92" s="23"/>
      <c r="X92" s="23"/>
      <c r="Y92" s="4"/>
      <c r="Z92" s="4"/>
      <c r="AA92" s="4"/>
      <c r="AB92" s="4"/>
      <c r="AC92" s="21"/>
      <c r="AD92" s="13"/>
      <c r="AE92" s="8"/>
    </row>
    <row r="93" spans="2:31" ht="12.75">
      <c r="B93" s="30"/>
      <c r="C93" s="30"/>
      <c r="D93" s="28"/>
      <c r="E93" s="28"/>
      <c r="F93" s="28"/>
      <c r="G93" s="154"/>
      <c r="H93" s="154"/>
      <c r="I93" s="5"/>
      <c r="J93" s="5"/>
      <c r="K93" s="7"/>
      <c r="L93" s="6"/>
      <c r="M93" s="4"/>
      <c r="N93" s="4"/>
      <c r="O93" s="153"/>
      <c r="P93" s="4"/>
      <c r="Q93" s="23"/>
      <c r="R93" s="31"/>
      <c r="S93" s="31"/>
      <c r="T93" s="13"/>
      <c r="U93" s="166"/>
      <c r="V93" s="13"/>
      <c r="W93" s="23"/>
      <c r="X93" s="23"/>
      <c r="Y93" s="4"/>
      <c r="Z93" s="4"/>
      <c r="AA93" s="4"/>
      <c r="AB93" s="4"/>
      <c r="AC93" s="21"/>
      <c r="AD93" s="13"/>
      <c r="AE93" s="8"/>
    </row>
    <row r="94" spans="1:31" ht="12.75">
      <c r="A94" s="1"/>
      <c r="B94" s="30"/>
      <c r="C94" s="30"/>
      <c r="D94" s="28"/>
      <c r="E94" s="28"/>
      <c r="F94" s="28"/>
      <c r="G94" s="154"/>
      <c r="H94" s="154"/>
      <c r="I94" s="5"/>
      <c r="J94" s="5"/>
      <c r="K94" s="7"/>
      <c r="L94" s="6"/>
      <c r="M94" s="4"/>
      <c r="N94" s="4"/>
      <c r="O94" s="153"/>
      <c r="P94" s="4"/>
      <c r="Q94" s="23"/>
      <c r="R94" s="31"/>
      <c r="S94" s="31"/>
      <c r="T94" s="13"/>
      <c r="U94" s="166"/>
      <c r="V94" s="13"/>
      <c r="W94" s="23"/>
      <c r="X94" s="23"/>
      <c r="Y94" s="4"/>
      <c r="Z94" s="4"/>
      <c r="AA94" s="4"/>
      <c r="AB94" s="4"/>
      <c r="AC94" s="21"/>
      <c r="AD94" s="13"/>
      <c r="AE94" s="8"/>
    </row>
    <row r="95" spans="2:31" ht="12.75">
      <c r="B95" s="30"/>
      <c r="C95" s="30"/>
      <c r="D95" s="28"/>
      <c r="E95" s="28"/>
      <c r="F95" s="28"/>
      <c r="G95" s="154"/>
      <c r="H95" s="154"/>
      <c r="I95" s="5"/>
      <c r="J95" s="5"/>
      <c r="K95" s="7"/>
      <c r="L95" s="6"/>
      <c r="M95" s="4"/>
      <c r="N95" s="4"/>
      <c r="O95" s="153"/>
      <c r="P95" s="4"/>
      <c r="Q95" s="23"/>
      <c r="R95" s="31"/>
      <c r="S95" s="31"/>
      <c r="T95" s="13"/>
      <c r="U95" s="166"/>
      <c r="V95" s="13"/>
      <c r="W95" s="23"/>
      <c r="X95" s="23"/>
      <c r="Y95" s="4"/>
      <c r="Z95" s="4"/>
      <c r="AA95" s="4"/>
      <c r="AB95" s="4"/>
      <c r="AC95" s="21"/>
      <c r="AD95" s="13"/>
      <c r="AE95" s="8"/>
    </row>
    <row r="96" spans="2:31" ht="12.75">
      <c r="B96" s="30"/>
      <c r="C96" s="30"/>
      <c r="D96" s="28"/>
      <c r="E96" s="28"/>
      <c r="F96" s="28"/>
      <c r="G96" s="154"/>
      <c r="H96" s="154"/>
      <c r="I96" s="5"/>
      <c r="J96" s="5"/>
      <c r="K96" s="7"/>
      <c r="L96" s="6"/>
      <c r="M96" s="4"/>
      <c r="N96" s="4"/>
      <c r="O96" s="153"/>
      <c r="P96" s="4"/>
      <c r="Q96" s="23"/>
      <c r="R96" s="31"/>
      <c r="S96" s="31"/>
      <c r="T96" s="13"/>
      <c r="U96" s="166"/>
      <c r="V96" s="13"/>
      <c r="W96" s="23"/>
      <c r="X96" s="23"/>
      <c r="Y96" s="4"/>
      <c r="Z96" s="4"/>
      <c r="AA96" s="4"/>
      <c r="AB96" s="4"/>
      <c r="AC96" s="21"/>
      <c r="AD96" s="13"/>
      <c r="AE96" s="8"/>
    </row>
    <row r="97" spans="2:31" ht="12.75">
      <c r="B97" s="30"/>
      <c r="C97" s="30"/>
      <c r="D97" s="28"/>
      <c r="E97" s="28"/>
      <c r="F97" s="28"/>
      <c r="G97" s="154"/>
      <c r="H97" s="154"/>
      <c r="I97" s="5"/>
      <c r="J97" s="5"/>
      <c r="K97" s="7"/>
      <c r="L97" s="6"/>
      <c r="M97" s="4"/>
      <c r="N97" s="4"/>
      <c r="O97" s="153"/>
      <c r="P97" s="4"/>
      <c r="Q97" s="23"/>
      <c r="R97" s="31"/>
      <c r="S97" s="31"/>
      <c r="T97" s="13"/>
      <c r="U97" s="166"/>
      <c r="V97" s="13"/>
      <c r="W97" s="23"/>
      <c r="X97" s="23"/>
      <c r="Y97" s="4"/>
      <c r="Z97" s="4"/>
      <c r="AA97" s="4"/>
      <c r="AB97" s="4"/>
      <c r="AC97" s="21"/>
      <c r="AD97" s="13"/>
      <c r="AE97" s="8"/>
    </row>
    <row r="98" spans="2:31" ht="12.75">
      <c r="B98" s="30"/>
      <c r="C98" s="30"/>
      <c r="D98" s="28"/>
      <c r="E98" s="28"/>
      <c r="F98" s="28"/>
      <c r="G98" s="154"/>
      <c r="H98" s="154"/>
      <c r="I98" s="5"/>
      <c r="J98" s="5"/>
      <c r="K98" s="7"/>
      <c r="L98" s="6"/>
      <c r="M98" s="4"/>
      <c r="N98" s="4"/>
      <c r="O98" s="153"/>
      <c r="P98" s="4"/>
      <c r="Q98" s="23"/>
      <c r="R98" s="31"/>
      <c r="S98" s="31"/>
      <c r="T98" s="13"/>
      <c r="U98" s="166"/>
      <c r="V98" s="13"/>
      <c r="W98" s="23"/>
      <c r="X98" s="23"/>
      <c r="Y98" s="4"/>
      <c r="Z98" s="4"/>
      <c r="AA98" s="4"/>
      <c r="AB98" s="4"/>
      <c r="AC98" s="21"/>
      <c r="AD98" s="13"/>
      <c r="AE98" s="8"/>
    </row>
    <row r="99" spans="2:31" ht="12.75">
      <c r="B99" s="30"/>
      <c r="C99" s="30"/>
      <c r="D99" s="28"/>
      <c r="E99" s="28"/>
      <c r="F99" s="28"/>
      <c r="G99" s="154"/>
      <c r="H99" s="154"/>
      <c r="I99" s="5"/>
      <c r="J99" s="5"/>
      <c r="K99" s="7"/>
      <c r="L99" s="6"/>
      <c r="M99" s="4"/>
      <c r="N99" s="4"/>
      <c r="O99" s="153"/>
      <c r="P99" s="4"/>
      <c r="Q99" s="23"/>
      <c r="R99" s="31"/>
      <c r="S99" s="31"/>
      <c r="T99" s="13"/>
      <c r="U99" s="166"/>
      <c r="V99" s="13"/>
      <c r="W99" s="23"/>
      <c r="X99" s="23"/>
      <c r="Y99" s="4"/>
      <c r="Z99" s="4"/>
      <c r="AA99" s="4"/>
      <c r="AB99" s="4"/>
      <c r="AC99" s="21"/>
      <c r="AD99" s="13"/>
      <c r="AE99" s="8"/>
    </row>
    <row r="100" spans="2:31" ht="12.75">
      <c r="B100" s="30"/>
      <c r="C100" s="30"/>
      <c r="D100" s="28"/>
      <c r="E100" s="28"/>
      <c r="F100" s="28"/>
      <c r="G100" s="154"/>
      <c r="H100" s="154"/>
      <c r="I100" s="5"/>
      <c r="J100" s="5"/>
      <c r="K100" s="7"/>
      <c r="L100" s="6"/>
      <c r="M100" s="4"/>
      <c r="N100" s="4"/>
      <c r="O100" s="153"/>
      <c r="P100" s="4"/>
      <c r="Q100" s="23"/>
      <c r="R100" s="31"/>
      <c r="S100" s="31"/>
      <c r="T100" s="13"/>
      <c r="U100" s="166"/>
      <c r="V100" s="13"/>
      <c r="W100" s="23"/>
      <c r="X100" s="23"/>
      <c r="Y100" s="4"/>
      <c r="Z100" s="4"/>
      <c r="AA100" s="4"/>
      <c r="AB100" s="4"/>
      <c r="AC100" s="21"/>
      <c r="AD100" s="13"/>
      <c r="AE100" s="8"/>
    </row>
    <row r="101" spans="2:31" ht="12.75">
      <c r="B101" s="30"/>
      <c r="C101" s="30"/>
      <c r="D101" s="28"/>
      <c r="E101" s="28"/>
      <c r="F101" s="28"/>
      <c r="G101" s="154"/>
      <c r="H101" s="154"/>
      <c r="I101" s="5"/>
      <c r="J101" s="5"/>
      <c r="K101" s="7"/>
      <c r="L101" s="6"/>
      <c r="M101" s="4"/>
      <c r="N101" s="4"/>
      <c r="O101" s="153"/>
      <c r="P101" s="4"/>
      <c r="Q101" s="23"/>
      <c r="R101" s="31"/>
      <c r="S101" s="31"/>
      <c r="T101" s="13"/>
      <c r="U101" s="166"/>
      <c r="V101" s="13"/>
      <c r="W101" s="23"/>
      <c r="X101" s="23"/>
      <c r="Y101" s="4"/>
      <c r="Z101" s="4"/>
      <c r="AA101" s="4"/>
      <c r="AB101" s="4"/>
      <c r="AC101" s="21"/>
      <c r="AD101" s="13"/>
      <c r="AE101" s="8"/>
    </row>
    <row r="102" spans="2:31" ht="12.75">
      <c r="B102" s="30"/>
      <c r="C102" s="30"/>
      <c r="D102" s="28"/>
      <c r="E102" s="28"/>
      <c r="F102" s="28"/>
      <c r="G102" s="154"/>
      <c r="H102" s="154"/>
      <c r="I102" s="5"/>
      <c r="J102" s="5"/>
      <c r="K102" s="7"/>
      <c r="L102" s="6"/>
      <c r="M102" s="4"/>
      <c r="N102" s="4"/>
      <c r="O102" s="153"/>
      <c r="P102" s="4"/>
      <c r="Q102" s="23"/>
      <c r="R102" s="31"/>
      <c r="S102" s="31"/>
      <c r="T102" s="13"/>
      <c r="U102" s="166"/>
      <c r="V102" s="13"/>
      <c r="W102" s="23"/>
      <c r="X102" s="23"/>
      <c r="Y102" s="4"/>
      <c r="Z102" s="4"/>
      <c r="AA102" s="4"/>
      <c r="AB102" s="4"/>
      <c r="AC102" s="21"/>
      <c r="AD102" s="13"/>
      <c r="AE102" s="8"/>
    </row>
    <row r="103" spans="2:31" ht="12.75">
      <c r="B103" s="30"/>
      <c r="C103" s="30"/>
      <c r="D103" s="28"/>
      <c r="E103" s="28"/>
      <c r="F103" s="28"/>
      <c r="G103" s="154"/>
      <c r="H103" s="154"/>
      <c r="I103" s="5"/>
      <c r="J103" s="5"/>
      <c r="K103" s="7"/>
      <c r="L103" s="6"/>
      <c r="M103" s="4"/>
      <c r="N103" s="4"/>
      <c r="O103" s="153"/>
      <c r="P103" s="4"/>
      <c r="Q103" s="23"/>
      <c r="R103" s="31"/>
      <c r="S103" s="31"/>
      <c r="T103" s="13"/>
      <c r="U103" s="166"/>
      <c r="V103" s="13"/>
      <c r="W103" s="23"/>
      <c r="X103" s="23"/>
      <c r="Y103" s="4"/>
      <c r="Z103" s="4"/>
      <c r="AA103" s="4"/>
      <c r="AB103" s="4"/>
      <c r="AC103" s="21"/>
      <c r="AD103" s="13"/>
      <c r="AE103" s="8"/>
    </row>
    <row r="104" spans="2:31" ht="12.75">
      <c r="B104" s="30"/>
      <c r="C104" s="30"/>
      <c r="D104" s="28"/>
      <c r="E104" s="28"/>
      <c r="F104" s="28"/>
      <c r="G104" s="154"/>
      <c r="H104" s="154"/>
      <c r="I104" s="5"/>
      <c r="J104" s="5"/>
      <c r="K104" s="7"/>
      <c r="L104" s="6"/>
      <c r="M104" s="4"/>
      <c r="N104" s="4"/>
      <c r="O104" s="153"/>
      <c r="P104" s="4"/>
      <c r="Q104" s="23"/>
      <c r="R104" s="31"/>
      <c r="S104" s="31"/>
      <c r="T104" s="13"/>
      <c r="U104" s="166"/>
      <c r="V104" s="13"/>
      <c r="W104" s="23"/>
      <c r="X104" s="23"/>
      <c r="Y104" s="4"/>
      <c r="Z104" s="4"/>
      <c r="AA104" s="4"/>
      <c r="AB104" s="4"/>
      <c r="AC104" s="21"/>
      <c r="AD104" s="13"/>
      <c r="AE104" s="8"/>
    </row>
    <row r="105" spans="2:31" ht="12.75">
      <c r="B105" s="30"/>
      <c r="C105" s="30"/>
      <c r="D105" s="28"/>
      <c r="E105" s="28"/>
      <c r="F105" s="28"/>
      <c r="G105" s="154"/>
      <c r="H105" s="154"/>
      <c r="I105" s="5"/>
      <c r="J105" s="5"/>
      <c r="K105" s="7"/>
      <c r="L105" s="6"/>
      <c r="M105" s="4"/>
      <c r="N105" s="4"/>
      <c r="O105" s="153"/>
      <c r="P105" s="4"/>
      <c r="Q105" s="23"/>
      <c r="R105" s="31"/>
      <c r="S105" s="31"/>
      <c r="T105" s="13"/>
      <c r="U105" s="166"/>
      <c r="V105" s="13"/>
      <c r="W105" s="23"/>
      <c r="X105" s="23"/>
      <c r="Y105" s="4"/>
      <c r="Z105" s="4"/>
      <c r="AA105" s="4"/>
      <c r="AB105" s="4"/>
      <c r="AC105" s="21"/>
      <c r="AD105" s="13"/>
      <c r="AE105" s="8"/>
    </row>
    <row r="106" spans="2:31" ht="12.75">
      <c r="B106" s="30"/>
      <c r="C106" s="30"/>
      <c r="D106" s="28"/>
      <c r="E106" s="28"/>
      <c r="F106" s="28"/>
      <c r="G106" s="154"/>
      <c r="H106" s="154"/>
      <c r="I106" s="5"/>
      <c r="J106" s="5"/>
      <c r="K106" s="7"/>
      <c r="L106" s="6"/>
      <c r="M106" s="4"/>
      <c r="N106" s="4"/>
      <c r="O106" s="153"/>
      <c r="P106" s="4"/>
      <c r="Q106" s="23"/>
      <c r="R106" s="31"/>
      <c r="S106" s="31"/>
      <c r="T106" s="13"/>
      <c r="U106" s="166"/>
      <c r="V106" s="13"/>
      <c r="W106" s="23"/>
      <c r="X106" s="23"/>
      <c r="Y106" s="4"/>
      <c r="Z106" s="4"/>
      <c r="AA106" s="4"/>
      <c r="AB106" s="4"/>
      <c r="AC106" s="21"/>
      <c r="AD106" s="13"/>
      <c r="AE106" s="8"/>
    </row>
    <row r="107" spans="2:31" ht="12.75">
      <c r="B107" s="30"/>
      <c r="C107" s="30"/>
      <c r="D107" s="28"/>
      <c r="E107" s="28"/>
      <c r="F107" s="28"/>
      <c r="G107" s="154"/>
      <c r="H107" s="154"/>
      <c r="I107" s="5"/>
      <c r="J107" s="5"/>
      <c r="K107" s="7"/>
      <c r="L107" s="6"/>
      <c r="M107" s="4"/>
      <c r="N107" s="4"/>
      <c r="O107" s="153"/>
      <c r="P107" s="4"/>
      <c r="Q107" s="23"/>
      <c r="R107" s="31"/>
      <c r="S107" s="31"/>
      <c r="T107" s="13"/>
      <c r="U107" s="166"/>
      <c r="V107" s="13"/>
      <c r="W107" s="23"/>
      <c r="X107" s="23"/>
      <c r="Y107" s="4"/>
      <c r="Z107" s="4"/>
      <c r="AA107" s="4"/>
      <c r="AB107" s="4"/>
      <c r="AC107" s="21"/>
      <c r="AD107" s="13"/>
      <c r="AE107" s="8"/>
    </row>
    <row r="108" spans="2:31" ht="12.75">
      <c r="B108" s="30"/>
      <c r="C108" s="30"/>
      <c r="D108" s="28"/>
      <c r="E108" s="28"/>
      <c r="F108" s="28"/>
      <c r="G108" s="154"/>
      <c r="H108" s="154"/>
      <c r="I108" s="5"/>
      <c r="J108" s="5"/>
      <c r="K108" s="7"/>
      <c r="L108" s="6"/>
      <c r="M108" s="4"/>
      <c r="N108" s="4"/>
      <c r="O108" s="153"/>
      <c r="P108" s="4"/>
      <c r="Q108" s="23"/>
      <c r="R108" s="31"/>
      <c r="S108" s="31"/>
      <c r="T108" s="13"/>
      <c r="U108" s="166"/>
      <c r="V108" s="13"/>
      <c r="W108" s="23"/>
      <c r="X108" s="23"/>
      <c r="Y108" s="4"/>
      <c r="Z108" s="4"/>
      <c r="AA108" s="4"/>
      <c r="AB108" s="4"/>
      <c r="AC108" s="21"/>
      <c r="AD108" s="13"/>
      <c r="AE108" s="8"/>
    </row>
    <row r="109" spans="15:21" ht="12.75">
      <c r="O109" s="15"/>
      <c r="U109" s="15"/>
    </row>
    <row r="110" spans="15:21" ht="12.75">
      <c r="O110" s="15"/>
      <c r="U110" s="15"/>
    </row>
    <row r="111" spans="15:21" ht="12.75">
      <c r="O111" s="15"/>
      <c r="U111" s="15"/>
    </row>
    <row r="112" spans="15:21" ht="12.75">
      <c r="O112" s="15"/>
      <c r="U112" s="15"/>
    </row>
    <row r="113" spans="15:21" ht="12.75">
      <c r="O113" s="15"/>
      <c r="U113" s="15"/>
    </row>
    <row r="114" spans="15:21" ht="12.75">
      <c r="O114" s="15"/>
      <c r="U114" s="15"/>
    </row>
    <row r="115" spans="15:21" ht="12.75">
      <c r="O115" s="15"/>
      <c r="U115" s="15"/>
    </row>
    <row r="116" spans="15:21" ht="12.75">
      <c r="O116" s="15"/>
      <c r="U116" s="15"/>
    </row>
    <row r="117" spans="15:21" ht="12.75">
      <c r="O117" s="15"/>
      <c r="U117" s="15"/>
    </row>
    <row r="118" spans="15:21" ht="12.75">
      <c r="O118" s="15"/>
      <c r="U118" s="15"/>
    </row>
    <row r="119" spans="15:21" ht="12.75">
      <c r="O119" s="15"/>
      <c r="U119" s="15"/>
    </row>
    <row r="120" spans="15:21" ht="12.75">
      <c r="O120" s="15"/>
      <c r="U120" s="15"/>
    </row>
    <row r="121" spans="15:21" ht="12.75">
      <c r="O121" s="15"/>
      <c r="U121" s="15"/>
    </row>
    <row r="122" spans="15:21" ht="12.75">
      <c r="O122" s="15"/>
      <c r="U122" s="15"/>
    </row>
    <row r="123" spans="15:21" ht="12.75">
      <c r="O123" s="15"/>
      <c r="U123" s="15"/>
    </row>
    <row r="124" spans="15:21" ht="12.75">
      <c r="O124" s="15"/>
      <c r="U124" s="15"/>
    </row>
    <row r="125" spans="15:21" ht="12.75">
      <c r="O125" s="15"/>
      <c r="U125" s="15"/>
    </row>
    <row r="126" spans="15:21" ht="12.75">
      <c r="O126" s="15"/>
      <c r="U126" s="15"/>
    </row>
    <row r="127" spans="15:21" ht="12.75">
      <c r="O127" s="15"/>
      <c r="U127" s="15"/>
    </row>
    <row r="128" spans="15:21" ht="12.75">
      <c r="O128" s="15"/>
      <c r="U128" s="15"/>
    </row>
    <row r="129" spans="15:21" ht="12.75">
      <c r="O129" s="15"/>
      <c r="U129" s="15"/>
    </row>
    <row r="130" spans="15:21" ht="12.75">
      <c r="O130" s="15"/>
      <c r="U130" s="15"/>
    </row>
    <row r="131" spans="15:21" ht="12.75">
      <c r="O131" s="15"/>
      <c r="U131" s="15"/>
    </row>
    <row r="132" spans="15:21" ht="12.75">
      <c r="O132" s="15"/>
      <c r="U132" s="15"/>
    </row>
    <row r="133" spans="15:21" ht="12.75">
      <c r="O133" s="15"/>
      <c r="U133" s="15"/>
    </row>
    <row r="134" spans="15:21" ht="12.75">
      <c r="O134" s="15"/>
      <c r="U134" s="15"/>
    </row>
    <row r="135" spans="15:21" ht="12.75">
      <c r="O135" s="15"/>
      <c r="U135" s="15"/>
    </row>
    <row r="136" spans="15:21" ht="12.75">
      <c r="O136" s="15"/>
      <c r="U136" s="15"/>
    </row>
    <row r="137" spans="15:21" ht="12.75">
      <c r="O137" s="15"/>
      <c r="U137" s="15"/>
    </row>
    <row r="138" spans="15:21" ht="12.75">
      <c r="O138" s="15"/>
      <c r="U138" s="15"/>
    </row>
    <row r="139" spans="15:21" ht="12.75">
      <c r="O139" s="15"/>
      <c r="U139" s="15"/>
    </row>
    <row r="140" spans="15:21" ht="12.75">
      <c r="O140" s="15"/>
      <c r="U140" s="15"/>
    </row>
    <row r="141" spans="15:21" ht="12.75">
      <c r="O141" s="15"/>
      <c r="U141" s="15"/>
    </row>
    <row r="142" spans="15:21" ht="12.75">
      <c r="O142" s="15"/>
      <c r="U142" s="15"/>
    </row>
    <row r="143" spans="15:21" ht="12.75">
      <c r="O143" s="15"/>
      <c r="U143" s="15"/>
    </row>
    <row r="144" spans="15:21" ht="12.75">
      <c r="O144" s="15"/>
      <c r="U144" s="15"/>
    </row>
    <row r="145" spans="15:21" ht="12.75">
      <c r="O145" s="15"/>
      <c r="U145" s="15"/>
    </row>
    <row r="146" spans="15:21" ht="12.75">
      <c r="O146" s="15"/>
      <c r="U146" s="15"/>
    </row>
    <row r="147" spans="15:21" ht="12.75">
      <c r="O147" s="15"/>
      <c r="U147" s="15"/>
    </row>
    <row r="148" spans="15:21" ht="12.75">
      <c r="O148" s="15"/>
      <c r="U148" s="15"/>
    </row>
    <row r="149" spans="15:21" ht="12.75">
      <c r="O149" s="15"/>
      <c r="U149" s="15"/>
    </row>
    <row r="150" spans="15:21" ht="12.75">
      <c r="O150" s="15"/>
      <c r="U150" s="15"/>
    </row>
    <row r="151" spans="15:21" ht="12.75">
      <c r="O151" s="15"/>
      <c r="U151" s="15"/>
    </row>
    <row r="152" spans="15:21" ht="12.75">
      <c r="O152" s="15"/>
      <c r="U152" s="15"/>
    </row>
    <row r="153" spans="15:21" ht="12.75">
      <c r="O153" s="15"/>
      <c r="U153" s="15"/>
    </row>
    <row r="154" spans="15:21" ht="12.75">
      <c r="O154" s="15"/>
      <c r="U154" s="15"/>
    </row>
    <row r="155" spans="15:21" ht="12.75">
      <c r="O155" s="15"/>
      <c r="U155" s="15"/>
    </row>
    <row r="156" spans="15:21" ht="12.75">
      <c r="O156" s="15"/>
      <c r="U156" s="15"/>
    </row>
    <row r="157" spans="15:21" ht="12.75">
      <c r="O157" s="15"/>
      <c r="U157" s="15"/>
    </row>
    <row r="158" spans="15:21" ht="12.75">
      <c r="O158" s="15"/>
      <c r="U158" s="15"/>
    </row>
    <row r="159" spans="15:21" ht="12.75">
      <c r="O159" s="15"/>
      <c r="U159" s="15"/>
    </row>
    <row r="160" spans="15:21" ht="12.75">
      <c r="O160" s="15"/>
      <c r="U160" s="15"/>
    </row>
    <row r="161" spans="15:21" ht="12.75">
      <c r="O161" s="15"/>
      <c r="U161" s="15"/>
    </row>
    <row r="162" spans="15:21" ht="12.75">
      <c r="O162" s="15"/>
      <c r="U162" s="15"/>
    </row>
    <row r="163" spans="15:21" ht="12.75">
      <c r="O163" s="15"/>
      <c r="U163" s="15"/>
    </row>
    <row r="164" spans="15:21" ht="12.75">
      <c r="O164" s="15"/>
      <c r="U164" s="15"/>
    </row>
    <row r="165" spans="15:21" ht="12.75">
      <c r="O165" s="15"/>
      <c r="U165" s="15"/>
    </row>
    <row r="166" spans="15:21" ht="12.75">
      <c r="O166" s="15"/>
      <c r="U166" s="15"/>
    </row>
    <row r="167" spans="15:21" ht="12.75">
      <c r="O167" s="15"/>
      <c r="U167" s="15"/>
    </row>
    <row r="168" spans="15:21" ht="12.75">
      <c r="O168" s="15"/>
      <c r="U168" s="15"/>
    </row>
    <row r="169" spans="15:21" ht="12.75">
      <c r="O169" s="15"/>
      <c r="U169" s="15"/>
    </row>
    <row r="170" spans="15:21" ht="12.75">
      <c r="O170" s="15"/>
      <c r="U170" s="15"/>
    </row>
    <row r="171" spans="15:21" ht="12.75">
      <c r="O171" s="15"/>
      <c r="U171" s="15"/>
    </row>
    <row r="172" spans="15:21" ht="12.75">
      <c r="O172" s="15"/>
      <c r="U172" s="15"/>
    </row>
    <row r="173" spans="15:21" ht="12.75">
      <c r="O173" s="15"/>
      <c r="U173" s="15"/>
    </row>
    <row r="174" spans="15:21" ht="12.75">
      <c r="O174" s="15"/>
      <c r="U174" s="15"/>
    </row>
    <row r="175" spans="15:21" ht="12.75">
      <c r="O175" s="15"/>
      <c r="U175" s="15"/>
    </row>
    <row r="176" spans="15:21" ht="12.75">
      <c r="O176" s="15"/>
      <c r="U176" s="15"/>
    </row>
    <row r="177" spans="15:21" ht="12.75">
      <c r="O177" s="15"/>
      <c r="U177" s="15"/>
    </row>
    <row r="178" spans="15:21" ht="12.75">
      <c r="O178" s="15"/>
      <c r="U178" s="15"/>
    </row>
    <row r="179" spans="15:21" ht="12.75">
      <c r="O179" s="15"/>
      <c r="U179" s="15"/>
    </row>
    <row r="180" spans="15:21" ht="12.75">
      <c r="O180" s="15"/>
      <c r="U180" s="15"/>
    </row>
    <row r="181" spans="15:21" ht="12.75">
      <c r="O181" s="15"/>
      <c r="U181" s="15"/>
    </row>
    <row r="182" spans="15:21" ht="12.75">
      <c r="O182" s="15"/>
      <c r="U182" s="15"/>
    </row>
    <row r="183" spans="15:21" ht="12.75">
      <c r="O183" s="15"/>
      <c r="U183" s="15"/>
    </row>
    <row r="184" spans="15:21" ht="12.75">
      <c r="O184" s="15"/>
      <c r="U184" s="15"/>
    </row>
    <row r="185" spans="15:21" ht="12.75">
      <c r="O185" s="15"/>
      <c r="U185" s="15"/>
    </row>
    <row r="186" spans="15:21" ht="12.75">
      <c r="O186" s="15"/>
      <c r="U186" s="15"/>
    </row>
    <row r="187" spans="15:21" ht="12.75">
      <c r="O187" s="15"/>
      <c r="U187" s="15"/>
    </row>
    <row r="188" spans="15:21" ht="12.75">
      <c r="O188" s="15"/>
      <c r="U188" s="15"/>
    </row>
    <row r="189" spans="15:21" ht="12.75">
      <c r="O189" s="15"/>
      <c r="U189" s="15"/>
    </row>
    <row r="190" spans="15:21" ht="12.75">
      <c r="O190" s="15"/>
      <c r="U190" s="15"/>
    </row>
    <row r="191" spans="15:21" ht="12.75">
      <c r="O191" s="15"/>
      <c r="U191" s="15"/>
    </row>
    <row r="192" spans="15:21" ht="12.75">
      <c r="O192" s="15"/>
      <c r="U192" s="15"/>
    </row>
    <row r="193" spans="15:21" ht="12.75">
      <c r="O193" s="15"/>
      <c r="U193" s="15"/>
    </row>
    <row r="194" spans="15:21" ht="12.75">
      <c r="O194" s="15"/>
      <c r="U194" s="15"/>
    </row>
    <row r="195" spans="15:21" ht="12.75">
      <c r="O195" s="15"/>
      <c r="U195" s="15"/>
    </row>
    <row r="196" spans="15:21" ht="12.75">
      <c r="O196" s="15"/>
      <c r="U196" s="15"/>
    </row>
    <row r="197" spans="15:21" ht="12.75">
      <c r="O197" s="15"/>
      <c r="U197" s="15"/>
    </row>
    <row r="198" spans="15:21" ht="12.75">
      <c r="O198" s="15"/>
      <c r="U198" s="15"/>
    </row>
    <row r="199" spans="15:21" ht="12.75">
      <c r="O199" s="15"/>
      <c r="U199" s="15"/>
    </row>
    <row r="200" spans="15:21" ht="12.75">
      <c r="O200" s="15"/>
      <c r="U200" s="15"/>
    </row>
    <row r="201" spans="15:21" ht="12.75">
      <c r="O201" s="15"/>
      <c r="U201" s="15"/>
    </row>
    <row r="202" spans="15:21" ht="12.75">
      <c r="O202" s="15"/>
      <c r="U202" s="15"/>
    </row>
    <row r="203" spans="15:21" ht="12.75">
      <c r="O203" s="15"/>
      <c r="U203" s="15"/>
    </row>
    <row r="204" spans="15:21" ht="12.75">
      <c r="O204" s="15"/>
      <c r="U204" s="15"/>
    </row>
    <row r="205" spans="15:21" ht="12.75">
      <c r="O205" s="15"/>
      <c r="U205" s="15"/>
    </row>
    <row r="206" spans="15:21" ht="12.75">
      <c r="O206" s="15"/>
      <c r="U206" s="15"/>
    </row>
    <row r="207" spans="15:21" ht="12.75">
      <c r="O207" s="15"/>
      <c r="U207" s="15"/>
    </row>
    <row r="208" spans="15:21" ht="12.75">
      <c r="O208" s="15"/>
      <c r="U208" s="15"/>
    </row>
    <row r="209" spans="15:21" ht="12.75">
      <c r="O209" s="15"/>
      <c r="U209" s="15"/>
    </row>
    <row r="210" spans="15:21" ht="12.75">
      <c r="O210" s="15"/>
      <c r="U210" s="15"/>
    </row>
    <row r="211" spans="15:21" ht="12.75">
      <c r="O211" s="15"/>
      <c r="U211" s="15"/>
    </row>
    <row r="212" spans="15:21" ht="12.75">
      <c r="O212" s="15"/>
      <c r="U212" s="15"/>
    </row>
    <row r="213" spans="15:21" ht="12.75">
      <c r="O213" s="15"/>
      <c r="U213" s="15"/>
    </row>
    <row r="214" spans="15:21" ht="12.75">
      <c r="O214" s="15"/>
      <c r="U214" s="15"/>
    </row>
    <row r="215" spans="15:21" ht="12.75">
      <c r="O215" s="15"/>
      <c r="U215" s="15"/>
    </row>
    <row r="216" spans="15:21" ht="12.75">
      <c r="O216" s="15"/>
      <c r="U216" s="15"/>
    </row>
    <row r="217" spans="15:21" ht="12.75">
      <c r="O217" s="15"/>
      <c r="U217" s="15"/>
    </row>
    <row r="218" spans="15:21" ht="12.75">
      <c r="O218" s="15"/>
      <c r="U218" s="15"/>
    </row>
    <row r="219" spans="15:21" ht="12.75">
      <c r="O219" s="15"/>
      <c r="U219" s="15"/>
    </row>
    <row r="220" spans="15:21" ht="12.75">
      <c r="O220" s="15"/>
      <c r="U220" s="15"/>
    </row>
    <row r="221" spans="15:21" ht="12.75">
      <c r="O221" s="15"/>
      <c r="U221" s="15"/>
    </row>
    <row r="222" spans="15:21" ht="12.75">
      <c r="O222" s="15"/>
      <c r="U222" s="15"/>
    </row>
    <row r="223" spans="15:21" ht="12.75">
      <c r="O223" s="15"/>
      <c r="U223" s="15"/>
    </row>
    <row r="224" spans="15:21" ht="12.75">
      <c r="O224" s="15"/>
      <c r="U224" s="15"/>
    </row>
    <row r="225" spans="15:21" ht="12.75">
      <c r="O225" s="15"/>
      <c r="U225" s="15"/>
    </row>
    <row r="226" spans="15:21" ht="12.75">
      <c r="O226" s="15"/>
      <c r="U226" s="15"/>
    </row>
    <row r="227" spans="15:21" ht="12.75">
      <c r="O227" s="15"/>
      <c r="U227" s="15"/>
    </row>
    <row r="228" spans="15:21" ht="12.75">
      <c r="O228" s="15"/>
      <c r="U228" s="15"/>
    </row>
    <row r="229" spans="15:21" ht="12.75">
      <c r="O229" s="15"/>
      <c r="U229" s="15"/>
    </row>
    <row r="230" spans="15:21" ht="12.75">
      <c r="O230" s="15"/>
      <c r="U230" s="15"/>
    </row>
    <row r="231" spans="15:21" ht="12.75">
      <c r="O231" s="15"/>
      <c r="U231" s="15"/>
    </row>
    <row r="232" spans="15:21" ht="12.75">
      <c r="O232" s="15"/>
      <c r="U232" s="15"/>
    </row>
    <row r="233" spans="15:21" ht="12.75">
      <c r="O233" s="15"/>
      <c r="U233" s="15"/>
    </row>
    <row r="234" spans="15:21" ht="12.75">
      <c r="O234" s="15"/>
      <c r="U234" s="15"/>
    </row>
    <row r="235" spans="15:21" ht="12.75">
      <c r="O235" s="15"/>
      <c r="U235" s="15"/>
    </row>
    <row r="236" spans="15:21" ht="12.75">
      <c r="O236" s="15"/>
      <c r="U236" s="15"/>
    </row>
    <row r="237" spans="15:21" ht="12.75">
      <c r="O237" s="15"/>
      <c r="U237" s="15"/>
    </row>
    <row r="238" spans="15:21" ht="12.75">
      <c r="O238" s="15"/>
      <c r="U238" s="15"/>
    </row>
    <row r="239" spans="15:21" ht="12.75">
      <c r="O239" s="15"/>
      <c r="U239" s="15"/>
    </row>
    <row r="240" spans="15:21" ht="12.75">
      <c r="O240" s="15"/>
      <c r="U240" s="15"/>
    </row>
    <row r="241" spans="15:21" ht="12.75">
      <c r="O241" s="15"/>
      <c r="U241" s="15"/>
    </row>
    <row r="242" spans="15:21" ht="12.75">
      <c r="O242" s="15"/>
      <c r="U242" s="15"/>
    </row>
    <row r="243" spans="15:21" ht="12.75">
      <c r="O243" s="15"/>
      <c r="U243" s="15"/>
    </row>
    <row r="244" spans="15:21" ht="12.75">
      <c r="O244" s="15"/>
      <c r="U244" s="15"/>
    </row>
    <row r="245" spans="15:21" ht="12.75">
      <c r="O245" s="15"/>
      <c r="U245" s="15"/>
    </row>
    <row r="246" spans="15:21" ht="12.75">
      <c r="O246" s="15"/>
      <c r="U246" s="15"/>
    </row>
    <row r="247" spans="15:21" ht="12.75">
      <c r="O247" s="15"/>
      <c r="U247" s="15"/>
    </row>
    <row r="248" spans="15:21" ht="12.75">
      <c r="O248" s="15"/>
      <c r="U248" s="15"/>
    </row>
    <row r="249" spans="15:21" ht="12.75">
      <c r="O249" s="15"/>
      <c r="U249" s="15"/>
    </row>
    <row r="250" spans="15:21" ht="12.75">
      <c r="O250" s="15"/>
      <c r="U250" s="15"/>
    </row>
    <row r="251" spans="15:21" ht="12.75">
      <c r="O251" s="15"/>
      <c r="U251" s="15"/>
    </row>
    <row r="252" spans="15:21" ht="12.75">
      <c r="O252" s="15"/>
      <c r="U252" s="15"/>
    </row>
    <row r="253" spans="15:21" ht="12.75">
      <c r="O253" s="15"/>
      <c r="U253" s="15"/>
    </row>
    <row r="254" spans="15:21" ht="12.75">
      <c r="O254" s="15"/>
      <c r="U254" s="15"/>
    </row>
    <row r="255" spans="15:21" ht="12.75">
      <c r="O255" s="15"/>
      <c r="U255" s="15"/>
    </row>
    <row r="256" spans="15:21" ht="12.75">
      <c r="O256" s="15"/>
      <c r="U256" s="15"/>
    </row>
    <row r="257" spans="15:21" ht="12.75">
      <c r="O257" s="15"/>
      <c r="U257" s="15"/>
    </row>
    <row r="258" spans="15:21" ht="12.75">
      <c r="O258" s="15"/>
      <c r="U258" s="15"/>
    </row>
    <row r="259" spans="15:21" ht="12.75">
      <c r="O259" s="15"/>
      <c r="U259" s="15"/>
    </row>
    <row r="260" spans="15:21" ht="12.75">
      <c r="O260" s="15"/>
      <c r="U260" s="15"/>
    </row>
    <row r="261" spans="15:21" ht="12.75">
      <c r="O261" s="15"/>
      <c r="U261" s="15"/>
    </row>
    <row r="262" spans="15:21" ht="12.75">
      <c r="O262" s="15"/>
      <c r="U262" s="15"/>
    </row>
    <row r="263" spans="15:21" ht="12.75">
      <c r="O263" s="15"/>
      <c r="U263" s="15"/>
    </row>
    <row r="264" spans="15:21" ht="12.75">
      <c r="O264" s="15"/>
      <c r="U264" s="15"/>
    </row>
    <row r="265" spans="15:21" ht="12.75">
      <c r="O265" s="15"/>
      <c r="U265" s="15"/>
    </row>
    <row r="266" spans="15:21" ht="12.75">
      <c r="O266" s="15"/>
      <c r="U266" s="15"/>
    </row>
    <row r="267" spans="15:21" ht="12.75">
      <c r="O267" s="15"/>
      <c r="U267" s="15"/>
    </row>
    <row r="268" spans="15:21" ht="12.75">
      <c r="O268" s="15"/>
      <c r="U268" s="15"/>
    </row>
    <row r="269" spans="15:21" ht="12.75">
      <c r="O269" s="15"/>
      <c r="U269" s="15"/>
    </row>
    <row r="270" spans="15:21" ht="12.75">
      <c r="O270" s="15"/>
      <c r="U270" s="15"/>
    </row>
    <row r="271" spans="15:21" ht="12.75">
      <c r="O271" s="15"/>
      <c r="U271" s="15"/>
    </row>
    <row r="272" spans="15:21" ht="12.75">
      <c r="O272" s="15"/>
      <c r="U272" s="15"/>
    </row>
    <row r="273" spans="15:21" ht="12.75">
      <c r="O273" s="15"/>
      <c r="U273" s="15"/>
    </row>
    <row r="274" spans="15:21" ht="12.75">
      <c r="O274" s="15"/>
      <c r="U274" s="15"/>
    </row>
    <row r="275" spans="15:21" ht="12.75">
      <c r="O275" s="15"/>
      <c r="U275" s="15"/>
    </row>
    <row r="276" spans="15:21" ht="12.75">
      <c r="O276" s="15"/>
      <c r="U276" s="15"/>
    </row>
    <row r="277" spans="15:21" ht="12.75">
      <c r="O277" s="15"/>
      <c r="U277" s="15"/>
    </row>
    <row r="278" spans="15:21" ht="12.75">
      <c r="O278" s="15"/>
      <c r="U278" s="15"/>
    </row>
    <row r="279" spans="15:21" ht="12.75">
      <c r="O279" s="15"/>
      <c r="U279" s="15"/>
    </row>
    <row r="280" spans="15:21" ht="12.75">
      <c r="O280" s="15"/>
      <c r="U280" s="15"/>
    </row>
    <row r="281" spans="15:21" ht="12.75">
      <c r="O281" s="15"/>
      <c r="U281" s="15"/>
    </row>
    <row r="282" spans="15:21" ht="12.75">
      <c r="O282" s="15"/>
      <c r="U282" s="15"/>
    </row>
    <row r="283" spans="15:21" ht="12.75">
      <c r="O283" s="15"/>
      <c r="U283" s="15"/>
    </row>
    <row r="284" spans="15:21" ht="12.75">
      <c r="O284" s="15"/>
      <c r="U284" s="15"/>
    </row>
    <row r="285" spans="15:21" ht="12.75">
      <c r="O285" s="15"/>
      <c r="U285" s="15"/>
    </row>
    <row r="286" spans="15:21" ht="12.75">
      <c r="O286" s="15"/>
      <c r="U286" s="15"/>
    </row>
    <row r="287" spans="15:21" ht="12.75">
      <c r="O287" s="15"/>
      <c r="U287" s="15"/>
    </row>
    <row r="288" spans="15:21" ht="12.75">
      <c r="O288" s="15"/>
      <c r="U288" s="15"/>
    </row>
    <row r="289" spans="15:21" ht="12.75">
      <c r="O289" s="15"/>
      <c r="U289" s="15"/>
    </row>
    <row r="290" spans="15:21" ht="12.75">
      <c r="O290" s="15"/>
      <c r="U290" s="15"/>
    </row>
    <row r="291" spans="15:21" ht="12.75">
      <c r="O291" s="15"/>
      <c r="U291" s="15"/>
    </row>
    <row r="292" spans="15:21" ht="12.75">
      <c r="O292" s="15"/>
      <c r="U292" s="15"/>
    </row>
    <row r="293" spans="15:21" ht="12.75">
      <c r="O293" s="15"/>
      <c r="U293" s="15"/>
    </row>
    <row r="294" spans="15:21" ht="12.75">
      <c r="O294" s="15"/>
      <c r="U294" s="15"/>
    </row>
    <row r="295" spans="15:21" ht="12.75">
      <c r="O295" s="15"/>
      <c r="U295" s="15"/>
    </row>
    <row r="296" spans="15:21" ht="12.75">
      <c r="O296" s="15"/>
      <c r="U296" s="15"/>
    </row>
    <row r="297" spans="15:21" ht="12.75">
      <c r="O297" s="15"/>
      <c r="U297" s="15"/>
    </row>
    <row r="298" spans="15:21" ht="12.75">
      <c r="O298" s="15"/>
      <c r="U298" s="15"/>
    </row>
    <row r="299" spans="15:21" ht="12.75">
      <c r="O299" s="15"/>
      <c r="U299" s="15"/>
    </row>
    <row r="300" spans="15:21" ht="12.75">
      <c r="O300" s="15"/>
      <c r="U300" s="15"/>
    </row>
    <row r="301" spans="15:21" ht="12.75">
      <c r="O301" s="15"/>
      <c r="U301" s="15"/>
    </row>
    <row r="302" spans="15:21" ht="12.75">
      <c r="O302" s="15"/>
      <c r="U302" s="15"/>
    </row>
    <row r="303" spans="15:21" ht="12.75">
      <c r="O303" s="15"/>
      <c r="U303" s="15"/>
    </row>
    <row r="304" spans="15:21" ht="12.75">
      <c r="O304" s="15"/>
      <c r="U304" s="15"/>
    </row>
    <row r="305" spans="15:21" ht="12.75">
      <c r="O305" s="15"/>
      <c r="U305" s="15"/>
    </row>
    <row r="306" spans="15:21" ht="12.75">
      <c r="O306" s="15"/>
      <c r="U306" s="15"/>
    </row>
    <row r="307" spans="15:21" ht="12.75">
      <c r="O307" s="15"/>
      <c r="U307" s="15"/>
    </row>
    <row r="308" spans="15:21" ht="12.75">
      <c r="O308" s="15"/>
      <c r="U308" s="15"/>
    </row>
    <row r="309" spans="15:21" ht="12.75">
      <c r="O309" s="15"/>
      <c r="U309" s="15"/>
    </row>
    <row r="310" spans="15:21" ht="12.75">
      <c r="O310" s="15"/>
      <c r="U310" s="15"/>
    </row>
    <row r="311" spans="15:21" ht="12.75">
      <c r="O311" s="15"/>
      <c r="U311" s="15"/>
    </row>
    <row r="312" spans="15:21" ht="12.75">
      <c r="O312" s="15"/>
      <c r="U312" s="15"/>
    </row>
    <row r="313" spans="15:21" ht="12.75">
      <c r="O313" s="15"/>
      <c r="U313" s="15"/>
    </row>
    <row r="314" spans="15:21" ht="12.75">
      <c r="O314" s="15"/>
      <c r="U314" s="15"/>
    </row>
    <row r="315" spans="15:21" ht="12.75">
      <c r="O315" s="15"/>
      <c r="U315" s="15"/>
    </row>
    <row r="316" spans="15:21" ht="12.75">
      <c r="O316" s="15"/>
      <c r="U316" s="15"/>
    </row>
    <row r="317" spans="15:21" ht="12.75">
      <c r="O317" s="15"/>
      <c r="U317" s="15"/>
    </row>
    <row r="318" spans="15:21" ht="12.75">
      <c r="O318" s="15"/>
      <c r="U318" s="15"/>
    </row>
    <row r="319" spans="15:21" ht="12.75">
      <c r="O319" s="15"/>
      <c r="U319" s="15"/>
    </row>
    <row r="320" spans="15:21" ht="12.75">
      <c r="O320" s="15"/>
      <c r="U320" s="15"/>
    </row>
    <row r="321" spans="15:21" ht="12.75">
      <c r="O321" s="15"/>
      <c r="U321" s="15"/>
    </row>
    <row r="322" spans="15:21" ht="12.75">
      <c r="O322" s="15"/>
      <c r="U322" s="15"/>
    </row>
    <row r="323" spans="15:21" ht="12.75">
      <c r="O323" s="15"/>
      <c r="U323" s="15"/>
    </row>
    <row r="324" spans="15:21" ht="12.75">
      <c r="O324" s="15"/>
      <c r="U324" s="15"/>
    </row>
    <row r="325" spans="15:21" ht="12.75">
      <c r="O325" s="15"/>
      <c r="U325" s="15"/>
    </row>
    <row r="326" spans="15:21" ht="12.75">
      <c r="O326" s="15"/>
      <c r="U326" s="15"/>
    </row>
    <row r="327" spans="15:21" ht="12.75">
      <c r="O327" s="15"/>
      <c r="U327" s="15"/>
    </row>
    <row r="328" spans="15:21" ht="12.75">
      <c r="O328" s="15"/>
      <c r="U328" s="15"/>
    </row>
    <row r="329" spans="15:21" ht="12.75">
      <c r="O329" s="15"/>
      <c r="U329" s="15"/>
    </row>
    <row r="330" spans="15:21" ht="12.75">
      <c r="O330" s="15"/>
      <c r="U330" s="15"/>
    </row>
    <row r="331" spans="15:21" ht="12.75">
      <c r="O331" s="15"/>
      <c r="U331" s="15"/>
    </row>
    <row r="332" spans="15:21" ht="12.75">
      <c r="O332" s="15"/>
      <c r="U332" s="15"/>
    </row>
    <row r="333" spans="15:21" ht="12.75">
      <c r="O333" s="15"/>
      <c r="U333" s="15"/>
    </row>
    <row r="334" spans="15:21" ht="12.75">
      <c r="O334" s="15"/>
      <c r="U334" s="15"/>
    </row>
    <row r="335" spans="15:21" ht="12.75">
      <c r="O335" s="15"/>
      <c r="U335" s="15"/>
    </row>
    <row r="336" spans="15:21" ht="12.75">
      <c r="O336" s="15"/>
      <c r="U336" s="15"/>
    </row>
    <row r="337" spans="15:21" ht="12.75">
      <c r="O337" s="15"/>
      <c r="U337" s="15"/>
    </row>
    <row r="338" spans="15:21" ht="12.75">
      <c r="O338" s="15"/>
      <c r="U338" s="15"/>
    </row>
    <row r="339" spans="15:21" ht="12.75">
      <c r="O339" s="15"/>
      <c r="U339" s="15"/>
    </row>
    <row r="340" spans="15:21" ht="12.75">
      <c r="O340" s="15"/>
      <c r="U340" s="15"/>
    </row>
    <row r="341" spans="15:21" ht="12.75">
      <c r="O341" s="15"/>
      <c r="U341" s="15"/>
    </row>
    <row r="342" spans="15:21" ht="12.75">
      <c r="O342" s="15"/>
      <c r="U342" s="15"/>
    </row>
    <row r="343" spans="15:21" ht="12.75">
      <c r="O343" s="15"/>
      <c r="U343" s="15"/>
    </row>
    <row r="344" spans="15:21" ht="12.75">
      <c r="O344" s="15"/>
      <c r="U344" s="15"/>
    </row>
    <row r="345" spans="15:21" ht="12.75">
      <c r="O345" s="15"/>
      <c r="U345" s="15"/>
    </row>
    <row r="346" spans="15:21" ht="12.75">
      <c r="O346" s="15"/>
      <c r="U346" s="15"/>
    </row>
    <row r="347" spans="15:21" ht="12.75">
      <c r="O347" s="15"/>
      <c r="U347" s="15"/>
    </row>
    <row r="348" spans="15:21" ht="12.75">
      <c r="O348" s="15"/>
      <c r="U348" s="15"/>
    </row>
    <row r="349" spans="15:21" ht="12.75">
      <c r="O349" s="15"/>
      <c r="U349" s="15"/>
    </row>
    <row r="350" spans="15:21" ht="12.75">
      <c r="O350" s="15"/>
      <c r="U350" s="15"/>
    </row>
    <row r="351" spans="15:21" ht="12.75">
      <c r="O351" s="15"/>
      <c r="U351" s="15"/>
    </row>
    <row r="352" spans="15:21" ht="12.75">
      <c r="O352" s="15"/>
      <c r="U352" s="15"/>
    </row>
    <row r="353" spans="15:21" ht="12.75">
      <c r="O353" s="15"/>
      <c r="U353" s="15"/>
    </row>
    <row r="354" spans="15:21" ht="12.75">
      <c r="O354" s="15"/>
      <c r="U354" s="15"/>
    </row>
    <row r="355" spans="15:21" ht="12.75">
      <c r="O355" s="15"/>
      <c r="U355" s="15"/>
    </row>
    <row r="356" spans="15:21" ht="12.75">
      <c r="O356" s="15"/>
      <c r="U356" s="15"/>
    </row>
    <row r="357" spans="15:21" ht="12.75">
      <c r="O357" s="15"/>
      <c r="U357" s="15"/>
    </row>
    <row r="358" spans="15:21" ht="12.75">
      <c r="O358" s="15"/>
      <c r="U358" s="15"/>
    </row>
    <row r="359" spans="15:21" ht="12.75">
      <c r="O359" s="15"/>
      <c r="U359" s="15"/>
    </row>
    <row r="360" spans="15:21" ht="12.75">
      <c r="O360" s="15"/>
      <c r="U360" s="15"/>
    </row>
    <row r="361" spans="15:21" ht="12.75">
      <c r="O361" s="15"/>
      <c r="U361" s="15"/>
    </row>
    <row r="362" spans="15:21" ht="12.75">
      <c r="O362" s="15"/>
      <c r="U362" s="15"/>
    </row>
    <row r="363" spans="15:21" ht="12.75">
      <c r="O363" s="15"/>
      <c r="U363" s="15"/>
    </row>
    <row r="364" spans="15:21" ht="12.75">
      <c r="O364" s="15"/>
      <c r="U364" s="15"/>
    </row>
    <row r="365" spans="15:21" ht="12.75">
      <c r="O365" s="15"/>
      <c r="U365" s="15"/>
    </row>
    <row r="366" spans="15:21" ht="12.75">
      <c r="O366" s="15"/>
      <c r="U366" s="15"/>
    </row>
    <row r="367" spans="15:21" ht="12.75">
      <c r="O367" s="15"/>
      <c r="U367" s="15"/>
    </row>
    <row r="368" spans="15:21" ht="12.75">
      <c r="O368" s="15"/>
      <c r="U368" s="15"/>
    </row>
    <row r="369" spans="15:21" ht="12.75">
      <c r="O369" s="15"/>
      <c r="U369" s="15"/>
    </row>
    <row r="370" spans="15:21" ht="12.75">
      <c r="O370" s="15"/>
      <c r="U370" s="15"/>
    </row>
    <row r="371" spans="15:21" ht="12.75">
      <c r="O371" s="15"/>
      <c r="U371" s="15"/>
    </row>
    <row r="372" spans="15:21" ht="12.75">
      <c r="O372" s="15"/>
      <c r="U372" s="15"/>
    </row>
    <row r="373" spans="15:21" ht="12.75">
      <c r="O373" s="15"/>
      <c r="U373" s="15"/>
    </row>
    <row r="374" spans="15:21" ht="12.75">
      <c r="O374" s="15"/>
      <c r="U374" s="15"/>
    </row>
    <row r="375" spans="15:21" ht="12.75">
      <c r="O375" s="15"/>
      <c r="U375" s="15"/>
    </row>
    <row r="376" spans="15:21" ht="12.75">
      <c r="O376" s="15"/>
      <c r="U376" s="15"/>
    </row>
    <row r="377" spans="15:21" ht="12.75">
      <c r="O377" s="15"/>
      <c r="U377" s="15"/>
    </row>
    <row r="378" spans="15:21" ht="12.75">
      <c r="O378" s="15"/>
      <c r="U378" s="15"/>
    </row>
    <row r="379" spans="15:21" ht="12.75">
      <c r="O379" s="15"/>
      <c r="U379" s="15"/>
    </row>
    <row r="380" spans="15:21" ht="12.75">
      <c r="O380" s="15"/>
      <c r="U380" s="15"/>
    </row>
    <row r="381" spans="15:21" ht="12.75">
      <c r="O381" s="15"/>
      <c r="U381" s="15"/>
    </row>
    <row r="382" spans="15:21" ht="12.75">
      <c r="O382" s="15"/>
      <c r="U382" s="15"/>
    </row>
    <row r="383" spans="15:21" ht="12.75">
      <c r="O383" s="15"/>
      <c r="U383" s="15"/>
    </row>
    <row r="384" spans="15:21" ht="12.75">
      <c r="O384" s="15"/>
      <c r="U384" s="15"/>
    </row>
    <row r="385" spans="15:21" ht="12.75">
      <c r="O385" s="15"/>
      <c r="U385" s="15"/>
    </row>
    <row r="386" spans="15:21" ht="12.75">
      <c r="O386" s="15"/>
      <c r="U386" s="15"/>
    </row>
    <row r="387" spans="15:21" ht="12.75">
      <c r="O387" s="15"/>
      <c r="U387" s="15"/>
    </row>
    <row r="388" spans="15:21" ht="12.75">
      <c r="O388" s="15"/>
      <c r="U388" s="15"/>
    </row>
    <row r="389" spans="15:21" ht="12.75">
      <c r="O389" s="15"/>
      <c r="U389" s="15"/>
    </row>
    <row r="390" spans="15:21" ht="12.75">
      <c r="O390" s="15"/>
      <c r="U390" s="15"/>
    </row>
    <row r="391" spans="15:21" ht="12.75">
      <c r="O391" s="15"/>
      <c r="U391" s="15"/>
    </row>
    <row r="392" spans="15:21" ht="12.75">
      <c r="O392" s="15"/>
      <c r="U392" s="15"/>
    </row>
    <row r="393" spans="15:21" ht="12.75">
      <c r="O393" s="15"/>
      <c r="U393" s="15"/>
    </row>
    <row r="394" spans="15:21" ht="12.75">
      <c r="O394" s="15"/>
      <c r="U394" s="15"/>
    </row>
    <row r="395" spans="15:21" ht="12.75">
      <c r="O395" s="15"/>
      <c r="U395" s="15"/>
    </row>
    <row r="396" spans="15:21" ht="12.75">
      <c r="O396" s="15"/>
      <c r="U396" s="15"/>
    </row>
    <row r="397" spans="15:21" ht="12.75">
      <c r="O397" s="15"/>
      <c r="U397" s="15"/>
    </row>
    <row r="398" spans="15:21" ht="12.75">
      <c r="O398" s="15"/>
      <c r="U398" s="15"/>
    </row>
    <row r="399" spans="15:21" ht="12.75">
      <c r="O399" s="15"/>
      <c r="U399" s="15"/>
    </row>
    <row r="400" spans="15:21" ht="12.75">
      <c r="O400" s="15"/>
      <c r="U400" s="15"/>
    </row>
    <row r="401" spans="15:21" ht="12.75">
      <c r="O401" s="15"/>
      <c r="U401" s="15"/>
    </row>
    <row r="402" spans="15:21" ht="12.75">
      <c r="O402" s="15"/>
      <c r="U402" s="15"/>
    </row>
    <row r="403" spans="15:21" ht="12.75">
      <c r="O403" s="15"/>
      <c r="U403" s="15"/>
    </row>
    <row r="404" spans="15:21" ht="12.75">
      <c r="O404" s="15"/>
      <c r="U404" s="15"/>
    </row>
    <row r="405" spans="15:21" ht="12.75">
      <c r="O405" s="15"/>
      <c r="U405" s="15"/>
    </row>
    <row r="406" spans="15:21" ht="12.75">
      <c r="O406" s="15"/>
      <c r="U406" s="15"/>
    </row>
    <row r="407" spans="15:21" ht="12.75">
      <c r="O407" s="15"/>
      <c r="U407" s="15"/>
    </row>
    <row r="408" spans="15:21" ht="12.75">
      <c r="O408" s="15"/>
      <c r="U408" s="15"/>
    </row>
    <row r="409" spans="15:21" ht="12.75">
      <c r="O409" s="15"/>
      <c r="U409" s="15"/>
    </row>
    <row r="410" spans="15:21" ht="12.75">
      <c r="O410" s="15"/>
      <c r="U410" s="15"/>
    </row>
    <row r="411" spans="15:21" ht="12.75">
      <c r="O411" s="15"/>
      <c r="U411" s="15"/>
    </row>
    <row r="412" spans="15:21" ht="12.75">
      <c r="O412" s="15"/>
      <c r="U412" s="15"/>
    </row>
    <row r="413" spans="15:21" ht="12.75">
      <c r="O413" s="15"/>
      <c r="U413" s="15"/>
    </row>
    <row r="414" spans="15:21" ht="12.75">
      <c r="O414" s="15"/>
      <c r="U414" s="15"/>
    </row>
    <row r="415" spans="15:21" ht="12.75">
      <c r="O415" s="15"/>
      <c r="U415" s="15"/>
    </row>
    <row r="416" spans="15:21" ht="12.75">
      <c r="O416" s="15"/>
      <c r="U416" s="15"/>
    </row>
    <row r="417" spans="15:21" ht="12.75">
      <c r="O417" s="15"/>
      <c r="U417" s="15"/>
    </row>
    <row r="418" spans="15:21" ht="12.75">
      <c r="O418" s="15"/>
      <c r="U418" s="15"/>
    </row>
    <row r="419" spans="15:21" ht="12.75">
      <c r="O419" s="15"/>
      <c r="U419" s="15"/>
    </row>
    <row r="420" spans="15:21" ht="12.75">
      <c r="O420" s="15"/>
      <c r="U420" s="15"/>
    </row>
    <row r="421" spans="15:21" ht="12.75">
      <c r="O421" s="15"/>
      <c r="U421" s="15"/>
    </row>
    <row r="422" spans="15:21" ht="12.75">
      <c r="O422" s="15"/>
      <c r="U422" s="15"/>
    </row>
    <row r="423" spans="15:21" ht="12.75">
      <c r="O423" s="15"/>
      <c r="U423" s="15"/>
    </row>
    <row r="424" spans="15:21" ht="12.75">
      <c r="O424" s="15"/>
      <c r="U424" s="15"/>
    </row>
    <row r="425" spans="15:21" ht="12.75">
      <c r="O425" s="15"/>
      <c r="U425" s="15"/>
    </row>
    <row r="426" spans="15:21" ht="12.75">
      <c r="O426" s="15"/>
      <c r="U426" s="15"/>
    </row>
    <row r="427" spans="15:21" ht="12.75">
      <c r="O427" s="15"/>
      <c r="U427" s="15"/>
    </row>
    <row r="428" spans="15:21" ht="12.75">
      <c r="O428" s="15"/>
      <c r="U428" s="15"/>
    </row>
    <row r="429" spans="15:21" ht="12.75">
      <c r="O429" s="15"/>
      <c r="U429" s="15"/>
    </row>
    <row r="430" spans="15:21" ht="12.75">
      <c r="O430" s="15"/>
      <c r="U430" s="15"/>
    </row>
    <row r="431" spans="15:21" ht="12.75">
      <c r="O431" s="15"/>
      <c r="U431" s="15"/>
    </row>
    <row r="432" spans="15:21" ht="12.75">
      <c r="O432" s="15"/>
      <c r="U432" s="15"/>
    </row>
    <row r="433" spans="15:21" ht="12.75">
      <c r="O433" s="15"/>
      <c r="U433" s="15"/>
    </row>
    <row r="434" spans="15:21" ht="12.75">
      <c r="O434" s="15"/>
      <c r="U434" s="15"/>
    </row>
    <row r="435" spans="15:21" ht="12.75">
      <c r="O435" s="15"/>
      <c r="U435" s="15"/>
    </row>
    <row r="436" spans="15:21" ht="12.75">
      <c r="O436" s="15"/>
      <c r="U436" s="15"/>
    </row>
    <row r="437" spans="15:21" ht="12.75">
      <c r="O437" s="15"/>
      <c r="U437" s="15"/>
    </row>
    <row r="438" spans="15:21" ht="12.75">
      <c r="O438" s="15"/>
      <c r="U438" s="15"/>
    </row>
    <row r="439" spans="15:21" ht="12.75">
      <c r="O439" s="15"/>
      <c r="U439" s="15"/>
    </row>
    <row r="440" spans="15:21" ht="12.75">
      <c r="O440" s="15"/>
      <c r="U440" s="15"/>
    </row>
    <row r="441" spans="15:21" ht="12.75">
      <c r="O441" s="15"/>
      <c r="U441" s="15"/>
    </row>
    <row r="442" spans="15:21" ht="12.75">
      <c r="O442" s="15"/>
      <c r="U442" s="15"/>
    </row>
    <row r="443" spans="15:21" ht="12.75">
      <c r="O443" s="15"/>
      <c r="U443" s="15"/>
    </row>
    <row r="444" spans="15:21" ht="12.75">
      <c r="O444" s="15"/>
      <c r="U444" s="15"/>
    </row>
    <row r="445" spans="15:21" ht="12.75">
      <c r="O445" s="15"/>
      <c r="U445" s="15"/>
    </row>
    <row r="446" spans="15:21" ht="12.75">
      <c r="O446" s="15"/>
      <c r="U446" s="15"/>
    </row>
    <row r="447" spans="15:21" ht="12.75">
      <c r="O447" s="15"/>
      <c r="U447" s="15"/>
    </row>
    <row r="448" spans="15:21" ht="12.75">
      <c r="O448" s="15"/>
      <c r="U448" s="15"/>
    </row>
    <row r="449" spans="15:21" ht="12.75">
      <c r="O449" s="15"/>
      <c r="U449" s="15"/>
    </row>
    <row r="450" spans="15:21" ht="12.75">
      <c r="O450" s="15"/>
      <c r="U450" s="15"/>
    </row>
    <row r="451" spans="15:21" ht="12.75">
      <c r="O451" s="15"/>
      <c r="U451" s="15"/>
    </row>
    <row r="452" spans="15:21" ht="12.75">
      <c r="O452" s="15"/>
      <c r="U452" s="15"/>
    </row>
    <row r="453" spans="15:21" ht="12.75">
      <c r="O453" s="15"/>
      <c r="U453" s="15"/>
    </row>
    <row r="454" spans="15:21" ht="12.75">
      <c r="O454" s="15"/>
      <c r="U454" s="15"/>
    </row>
    <row r="455" spans="15:21" ht="12.75">
      <c r="O455" s="15"/>
      <c r="U455" s="15"/>
    </row>
    <row r="456" spans="15:21" ht="12.75">
      <c r="O456" s="15"/>
      <c r="U456" s="15"/>
    </row>
    <row r="457" spans="15:21" ht="12.75">
      <c r="O457" s="15"/>
      <c r="U457" s="15"/>
    </row>
    <row r="458" spans="15:21" ht="12.75">
      <c r="O458" s="15"/>
      <c r="U458" s="15"/>
    </row>
    <row r="459" spans="15:21" ht="12.75">
      <c r="O459" s="15"/>
      <c r="U459" s="15"/>
    </row>
    <row r="460" spans="15:21" ht="12.75">
      <c r="O460" s="15"/>
      <c r="U460" s="15"/>
    </row>
    <row r="461" spans="15:21" ht="12.75">
      <c r="O461" s="15"/>
      <c r="U461" s="15"/>
    </row>
    <row r="462" spans="15:21" ht="12.75">
      <c r="O462" s="15"/>
      <c r="U462" s="15"/>
    </row>
    <row r="463" spans="15:21" ht="12.75">
      <c r="O463" s="15"/>
      <c r="U463" s="15"/>
    </row>
    <row r="464" spans="15:21" ht="12.75">
      <c r="O464" s="15"/>
      <c r="U464" s="15"/>
    </row>
    <row r="465" spans="15:21" ht="12.75">
      <c r="O465" s="15"/>
      <c r="U465" s="15"/>
    </row>
    <row r="466" spans="15:21" ht="12.75">
      <c r="O466" s="15"/>
      <c r="U466" s="15"/>
    </row>
    <row r="467" spans="15:21" ht="12.75">
      <c r="O467" s="15"/>
      <c r="U467" s="15"/>
    </row>
    <row r="468" spans="15:21" ht="12.75">
      <c r="O468" s="15"/>
      <c r="U468" s="15"/>
    </row>
    <row r="469" spans="15:21" ht="12.75">
      <c r="O469" s="15"/>
      <c r="U469" s="15"/>
    </row>
    <row r="470" spans="15:21" ht="12.75">
      <c r="O470" s="15"/>
      <c r="U470" s="15"/>
    </row>
    <row r="471" spans="15:21" ht="12.75">
      <c r="O471" s="15"/>
      <c r="U471" s="15"/>
    </row>
    <row r="472" spans="15:21" ht="12.75">
      <c r="O472" s="15"/>
      <c r="U472" s="15"/>
    </row>
    <row r="473" spans="15:21" ht="12.75">
      <c r="O473" s="15"/>
      <c r="U473" s="15"/>
    </row>
    <row r="474" spans="15:21" ht="12.75">
      <c r="O474" s="15"/>
      <c r="U474" s="15"/>
    </row>
    <row r="475" spans="15:21" ht="12.75">
      <c r="O475" s="15"/>
      <c r="U475" s="15"/>
    </row>
    <row r="476" spans="15:21" ht="12.75">
      <c r="O476" s="15"/>
      <c r="U476" s="15"/>
    </row>
    <row r="477" spans="15:21" ht="12.75">
      <c r="O477" s="15"/>
      <c r="U477" s="15"/>
    </row>
    <row r="478" spans="15:21" ht="12.75">
      <c r="O478" s="15"/>
      <c r="U478" s="15"/>
    </row>
    <row r="479" spans="15:21" ht="12.75">
      <c r="O479" s="15"/>
      <c r="U479" s="15"/>
    </row>
    <row r="480" spans="15:21" ht="12.75">
      <c r="O480" s="15"/>
      <c r="U480" s="15"/>
    </row>
    <row r="481" spans="15:21" ht="12.75">
      <c r="O481" s="15"/>
      <c r="U481" s="15"/>
    </row>
    <row r="482" spans="15:21" ht="12.75">
      <c r="O482" s="15"/>
      <c r="U482" s="15"/>
    </row>
    <row r="483" spans="15:21" ht="12.75">
      <c r="O483" s="15"/>
      <c r="U483" s="15"/>
    </row>
    <row r="484" spans="15:21" ht="12.75">
      <c r="O484" s="15"/>
      <c r="U484" s="15"/>
    </row>
    <row r="485" spans="15:21" ht="12.75">
      <c r="O485" s="15"/>
      <c r="U485" s="15"/>
    </row>
    <row r="486" spans="15:21" ht="12.75">
      <c r="O486" s="15"/>
      <c r="U486" s="15"/>
    </row>
    <row r="487" spans="15:21" ht="12.75">
      <c r="O487" s="15"/>
      <c r="U487" s="15"/>
    </row>
    <row r="488" spans="15:21" ht="12.75">
      <c r="O488" s="15"/>
      <c r="U488" s="15"/>
    </row>
    <row r="489" spans="15:21" ht="12.75">
      <c r="O489" s="15"/>
      <c r="U489" s="15"/>
    </row>
    <row r="490" spans="15:21" ht="12.75">
      <c r="O490" s="15"/>
      <c r="U490" s="15"/>
    </row>
    <row r="491" spans="15:21" ht="12.75">
      <c r="O491" s="15"/>
      <c r="U491" s="15"/>
    </row>
    <row r="492" spans="15:21" ht="12.75">
      <c r="O492" s="15"/>
      <c r="U492" s="15"/>
    </row>
    <row r="493" spans="15:21" ht="12.75">
      <c r="O493" s="15"/>
      <c r="U493" s="15"/>
    </row>
    <row r="494" spans="15:21" ht="12.75">
      <c r="O494" s="15"/>
      <c r="U494" s="15"/>
    </row>
    <row r="495" spans="15:21" ht="12.75">
      <c r="O495" s="15"/>
      <c r="U495" s="15"/>
    </row>
    <row r="496" spans="15:21" ht="12.75">
      <c r="O496" s="15"/>
      <c r="U496" s="15"/>
    </row>
    <row r="497" spans="15:21" ht="12.75">
      <c r="O497" s="15"/>
      <c r="U497" s="15"/>
    </row>
    <row r="498" spans="15:21" ht="12.75">
      <c r="O498" s="15"/>
      <c r="U498" s="15"/>
    </row>
    <row r="499" spans="15:21" ht="12.75">
      <c r="O499" s="15"/>
      <c r="U499" s="15"/>
    </row>
    <row r="500" spans="15:21" ht="12.75">
      <c r="O500" s="15"/>
      <c r="U500" s="15"/>
    </row>
    <row r="501" spans="15:21" ht="12.75">
      <c r="O501" s="15"/>
      <c r="U501" s="15"/>
    </row>
    <row r="502" spans="15:21" ht="12.75">
      <c r="O502" s="15"/>
      <c r="U502" s="15"/>
    </row>
    <row r="503" spans="15:21" ht="12.75">
      <c r="O503" s="15"/>
      <c r="U503" s="15"/>
    </row>
    <row r="504" spans="15:21" ht="12.75">
      <c r="O504" s="15"/>
      <c r="U504" s="15"/>
    </row>
    <row r="505" spans="15:21" ht="12.75">
      <c r="O505" s="15"/>
      <c r="U505" s="15"/>
    </row>
    <row r="506" spans="15:21" ht="12.75">
      <c r="O506" s="15"/>
      <c r="U506" s="15"/>
    </row>
    <row r="507" spans="15:21" ht="12.75">
      <c r="O507" s="15"/>
      <c r="U507" s="15"/>
    </row>
    <row r="508" spans="15:21" ht="12.75">
      <c r="O508" s="15"/>
      <c r="U508" s="15"/>
    </row>
    <row r="509" spans="15:21" ht="12.75">
      <c r="O509" s="15"/>
      <c r="U509" s="15"/>
    </row>
    <row r="510" spans="15:21" ht="12.75">
      <c r="O510" s="15"/>
      <c r="U510" s="15"/>
    </row>
    <row r="511" spans="15:21" ht="12.75">
      <c r="O511" s="15"/>
      <c r="U511" s="15"/>
    </row>
    <row r="512" spans="15:21" ht="12.75">
      <c r="O512" s="15"/>
      <c r="U512" s="15"/>
    </row>
    <row r="513" spans="15:21" ht="12.75">
      <c r="O513" s="15"/>
      <c r="U513" s="15"/>
    </row>
    <row r="514" spans="15:21" ht="12.75">
      <c r="O514" s="15"/>
      <c r="U514" s="15"/>
    </row>
    <row r="515" spans="15:21" ht="12.75">
      <c r="O515" s="15"/>
      <c r="U515" s="15"/>
    </row>
    <row r="516" spans="15:21" ht="12.75">
      <c r="O516" s="15"/>
      <c r="U516" s="15"/>
    </row>
    <row r="517" spans="15:21" ht="12.75">
      <c r="O517" s="15"/>
      <c r="U517" s="15"/>
    </row>
    <row r="518" spans="15:21" ht="12.75">
      <c r="O518" s="15"/>
      <c r="U518" s="15"/>
    </row>
    <row r="519" spans="15:21" ht="12.75">
      <c r="O519" s="15"/>
      <c r="U519" s="15"/>
    </row>
    <row r="520" spans="15:21" ht="12.75">
      <c r="O520" s="15"/>
      <c r="U520" s="15"/>
    </row>
    <row r="521" spans="15:21" ht="12.75">
      <c r="O521" s="15"/>
      <c r="U521" s="15"/>
    </row>
    <row r="522" spans="15:21" ht="12.75">
      <c r="O522" s="15"/>
      <c r="U522" s="15"/>
    </row>
    <row r="523" spans="15:21" ht="12.75">
      <c r="O523" s="15"/>
      <c r="U523" s="15"/>
    </row>
    <row r="524" spans="15:21" ht="12.75">
      <c r="O524" s="15"/>
      <c r="U524" s="15"/>
    </row>
    <row r="525" spans="15:21" ht="12.75">
      <c r="O525" s="15"/>
      <c r="U525" s="15"/>
    </row>
    <row r="526" spans="15:21" ht="12.75">
      <c r="O526" s="15"/>
      <c r="U526" s="15"/>
    </row>
    <row r="527" spans="15:21" ht="12.75">
      <c r="O527" s="15"/>
      <c r="U527" s="15"/>
    </row>
    <row r="528" spans="15:21" ht="12.75">
      <c r="O528" s="15"/>
      <c r="U528" s="15"/>
    </row>
    <row r="529" spans="15:21" ht="12.75">
      <c r="O529" s="15"/>
      <c r="U529" s="15"/>
    </row>
    <row r="530" spans="15:21" ht="12.75">
      <c r="O530" s="15"/>
      <c r="U530" s="15"/>
    </row>
    <row r="531" spans="15:21" ht="12.75">
      <c r="O531" s="15"/>
      <c r="U531" s="15"/>
    </row>
    <row r="532" spans="15:21" ht="12.75">
      <c r="O532" s="15"/>
      <c r="U532" s="15"/>
    </row>
    <row r="533" spans="15:21" ht="12.75">
      <c r="O533" s="15"/>
      <c r="U533" s="15"/>
    </row>
    <row r="534" spans="15:21" ht="12.75">
      <c r="O534" s="15"/>
      <c r="U534" s="15"/>
    </row>
    <row r="535" spans="15:21" ht="12.75">
      <c r="O535" s="15"/>
      <c r="U535" s="15"/>
    </row>
    <row r="536" spans="15:21" ht="12.75">
      <c r="O536" s="15"/>
      <c r="U536" s="15"/>
    </row>
    <row r="537" spans="15:21" ht="12.75">
      <c r="O537" s="15"/>
      <c r="U537" s="15"/>
    </row>
    <row r="538" spans="15:21" ht="12.75">
      <c r="O538" s="15"/>
      <c r="U538" s="15"/>
    </row>
    <row r="539" spans="15:21" ht="12.75">
      <c r="O539" s="15"/>
      <c r="U539" s="15"/>
    </row>
    <row r="540" spans="15:21" ht="12.75">
      <c r="O540" s="15"/>
      <c r="U540" s="15"/>
    </row>
    <row r="541" spans="15:21" ht="12.75">
      <c r="O541" s="15"/>
      <c r="U541" s="15"/>
    </row>
    <row r="542" spans="15:21" ht="12.75">
      <c r="O542" s="15"/>
      <c r="U542" s="15"/>
    </row>
    <row r="543" spans="15:21" ht="12.75">
      <c r="O543" s="15"/>
      <c r="U543" s="15"/>
    </row>
    <row r="544" spans="15:21" ht="12.75">
      <c r="O544" s="15"/>
      <c r="U544" s="15"/>
    </row>
    <row r="545" spans="15:21" ht="12.75">
      <c r="O545" s="15"/>
      <c r="U545" s="15"/>
    </row>
    <row r="546" spans="15:21" ht="12.75">
      <c r="O546" s="15"/>
      <c r="U546" s="15"/>
    </row>
    <row r="547" spans="15:21" ht="12.75">
      <c r="O547" s="15"/>
      <c r="U547" s="15"/>
    </row>
    <row r="548" spans="15:21" ht="12.75">
      <c r="O548" s="15"/>
      <c r="U548" s="15"/>
    </row>
    <row r="549" spans="15:21" ht="12.75">
      <c r="O549" s="15"/>
      <c r="U549" s="15"/>
    </row>
    <row r="550" spans="15:21" ht="12.75">
      <c r="O550" s="15"/>
      <c r="U550" s="15"/>
    </row>
    <row r="551" spans="15:21" ht="12.75">
      <c r="O551" s="15"/>
      <c r="U551" s="15"/>
    </row>
    <row r="552" spans="15:21" ht="12.75">
      <c r="O552" s="15"/>
      <c r="U552" s="15"/>
    </row>
    <row r="553" spans="15:21" ht="12.75">
      <c r="O553" s="15"/>
      <c r="U553" s="15"/>
    </row>
    <row r="554" spans="15:21" ht="12.75">
      <c r="O554" s="15"/>
      <c r="U554" s="15"/>
    </row>
    <row r="555" spans="15:21" ht="12.75">
      <c r="O555" s="15"/>
      <c r="U555" s="15"/>
    </row>
    <row r="556" spans="15:21" ht="12.75">
      <c r="O556" s="15"/>
      <c r="U556" s="15"/>
    </row>
    <row r="557" spans="15:21" ht="12.75">
      <c r="O557" s="15"/>
      <c r="U557" s="15"/>
    </row>
    <row r="558" spans="15:21" ht="12.75">
      <c r="O558" s="15"/>
      <c r="U558" s="15"/>
    </row>
    <row r="559" spans="15:21" ht="12.75">
      <c r="O559" s="15"/>
      <c r="U559" s="15"/>
    </row>
    <row r="560" spans="15:21" ht="12.75">
      <c r="O560" s="15"/>
      <c r="U560" s="15"/>
    </row>
    <row r="561" spans="15:21" ht="12.75">
      <c r="O561" s="15"/>
      <c r="U561" s="15"/>
    </row>
    <row r="562" spans="15:21" ht="12.75">
      <c r="O562" s="15"/>
      <c r="U562" s="15"/>
    </row>
    <row r="563" spans="15:21" ht="12.75">
      <c r="O563" s="15"/>
      <c r="U563" s="15"/>
    </row>
    <row r="564" spans="15:21" ht="12.75">
      <c r="O564" s="15"/>
      <c r="U564" s="15"/>
    </row>
    <row r="565" spans="15:21" ht="12.75">
      <c r="O565" s="15"/>
      <c r="U565" s="15"/>
    </row>
    <row r="566" spans="15:21" ht="12.75">
      <c r="O566" s="15"/>
      <c r="U566" s="15"/>
    </row>
    <row r="567" spans="15:21" ht="12.75">
      <c r="O567" s="15"/>
      <c r="U567" s="15"/>
    </row>
    <row r="568" spans="15:21" ht="12.75">
      <c r="O568" s="15"/>
      <c r="U568" s="15"/>
    </row>
    <row r="569" spans="15:21" ht="12.75">
      <c r="O569" s="15"/>
      <c r="U569" s="15"/>
    </row>
    <row r="570" spans="15:21" ht="12.75">
      <c r="O570" s="15"/>
      <c r="U570" s="15"/>
    </row>
    <row r="571" spans="15:21" ht="12.75">
      <c r="O571" s="15"/>
      <c r="U571" s="15"/>
    </row>
    <row r="572" spans="15:21" ht="12.75">
      <c r="O572" s="15"/>
      <c r="U572" s="15"/>
    </row>
    <row r="573" spans="15:21" ht="12.75">
      <c r="O573" s="15"/>
      <c r="U573" s="15"/>
    </row>
    <row r="574" spans="15:21" ht="12.75">
      <c r="O574" s="15"/>
      <c r="U574" s="15"/>
    </row>
    <row r="575" spans="15:21" ht="12.75">
      <c r="O575" s="15"/>
      <c r="U575" s="15"/>
    </row>
    <row r="576" spans="15:21" ht="12.75">
      <c r="O576" s="15"/>
      <c r="U576" s="15"/>
    </row>
    <row r="577" spans="15:21" ht="12.75">
      <c r="O577" s="15"/>
      <c r="U577" s="15"/>
    </row>
    <row r="578" spans="15:21" ht="12.75">
      <c r="O578" s="15"/>
      <c r="U578" s="15"/>
    </row>
    <row r="579" spans="15:21" ht="12.75">
      <c r="O579" s="15"/>
      <c r="U579" s="15"/>
    </row>
    <row r="580" spans="15:21" ht="12.75">
      <c r="O580" s="15"/>
      <c r="U580" s="15"/>
    </row>
    <row r="581" spans="15:21" ht="12.75">
      <c r="O581" s="15"/>
      <c r="U581" s="15"/>
    </row>
    <row r="582" spans="15:21" ht="12.75">
      <c r="O582" s="15"/>
      <c r="U582" s="15"/>
    </row>
    <row r="583" spans="15:21" ht="12.75">
      <c r="O583" s="15"/>
      <c r="U583" s="15"/>
    </row>
    <row r="584" spans="15:21" ht="12.75">
      <c r="O584" s="15"/>
      <c r="U584" s="15"/>
    </row>
    <row r="585" spans="15:21" ht="12.75">
      <c r="O585" s="15"/>
      <c r="U585" s="15"/>
    </row>
    <row r="586" spans="15:21" ht="12.75">
      <c r="O586" s="15"/>
      <c r="U586" s="15"/>
    </row>
    <row r="587" spans="15:21" ht="12.75">
      <c r="O587" s="15"/>
      <c r="U587" s="15"/>
    </row>
    <row r="588" spans="15:21" ht="12.75">
      <c r="O588" s="15"/>
      <c r="U588" s="15"/>
    </row>
    <row r="589" spans="15:21" ht="12.75">
      <c r="O589" s="15"/>
      <c r="U589" s="15"/>
    </row>
    <row r="590" spans="15:21" ht="12.75">
      <c r="O590" s="15"/>
      <c r="U590" s="15"/>
    </row>
    <row r="591" spans="15:21" ht="12.75">
      <c r="O591" s="15"/>
      <c r="U591" s="15"/>
    </row>
    <row r="592" spans="15:21" ht="12.75">
      <c r="O592" s="15"/>
      <c r="U592" s="15"/>
    </row>
    <row r="593" spans="15:21" ht="12.75">
      <c r="O593" s="15"/>
      <c r="U593" s="15"/>
    </row>
    <row r="594" spans="15:21" ht="12.75">
      <c r="O594" s="15"/>
      <c r="U594" s="15"/>
    </row>
    <row r="595" spans="15:21" ht="12.75">
      <c r="O595" s="15"/>
      <c r="U595" s="15"/>
    </row>
    <row r="596" spans="15:21" ht="12.75">
      <c r="O596" s="15"/>
      <c r="U596" s="15"/>
    </row>
    <row r="597" spans="15:21" ht="12.75">
      <c r="O597" s="15"/>
      <c r="U597" s="15"/>
    </row>
    <row r="598" spans="15:21" ht="12.75">
      <c r="O598" s="15"/>
      <c r="U598" s="15"/>
    </row>
    <row r="599" spans="15:21" ht="12.75">
      <c r="O599" s="15"/>
      <c r="U599" s="15"/>
    </row>
    <row r="600" spans="15:21" ht="12.75">
      <c r="O600" s="15"/>
      <c r="U600" s="15"/>
    </row>
    <row r="601" spans="15:21" ht="12.75">
      <c r="O601" s="15"/>
      <c r="U601" s="15"/>
    </row>
    <row r="602" spans="15:21" ht="12.75">
      <c r="O602" s="15"/>
      <c r="U602" s="15"/>
    </row>
    <row r="603" spans="15:21" ht="12.75">
      <c r="O603" s="15"/>
      <c r="U603" s="15"/>
    </row>
    <row r="604" spans="15:21" ht="12.75">
      <c r="O604" s="15"/>
      <c r="U604" s="15"/>
    </row>
    <row r="605" spans="15:21" ht="12.75">
      <c r="O605" s="15"/>
      <c r="U605" s="15"/>
    </row>
    <row r="606" spans="15:21" ht="12.75">
      <c r="O606" s="15"/>
      <c r="U606" s="15"/>
    </row>
    <row r="607" spans="15:21" ht="12.75">
      <c r="O607" s="15"/>
      <c r="U607" s="15"/>
    </row>
    <row r="608" spans="15:21" ht="12.75">
      <c r="O608" s="15"/>
      <c r="U608" s="15"/>
    </row>
    <row r="609" spans="15:21" ht="12.75">
      <c r="O609" s="15"/>
      <c r="U609" s="15"/>
    </row>
    <row r="610" spans="15:21" ht="12.75">
      <c r="O610" s="15"/>
      <c r="U610" s="15"/>
    </row>
    <row r="611" spans="15:21" ht="12.75">
      <c r="O611" s="15"/>
      <c r="U611" s="15"/>
    </row>
    <row r="612" spans="15:21" ht="12.75">
      <c r="O612" s="15"/>
      <c r="U612" s="15"/>
    </row>
    <row r="613" spans="15:21" ht="12.75">
      <c r="O613" s="15"/>
      <c r="U613" s="15"/>
    </row>
    <row r="614" spans="15:21" ht="12.75">
      <c r="O614" s="15"/>
      <c r="U614" s="15"/>
    </row>
    <row r="615" spans="15:21" ht="12.75">
      <c r="O615" s="15"/>
      <c r="U615" s="15"/>
    </row>
    <row r="616" spans="15:21" ht="12.75">
      <c r="O616" s="15"/>
      <c r="U616" s="15"/>
    </row>
    <row r="617" spans="15:21" ht="12.75">
      <c r="O617" s="15"/>
      <c r="U617" s="15"/>
    </row>
    <row r="618" spans="15:21" ht="12.75">
      <c r="O618" s="15"/>
      <c r="U618" s="15"/>
    </row>
    <row r="619" spans="15:21" ht="12.75">
      <c r="O619" s="15"/>
      <c r="U619" s="15"/>
    </row>
    <row r="620" spans="15:21" ht="12.75">
      <c r="O620" s="15"/>
      <c r="U620" s="15"/>
    </row>
    <row r="621" spans="15:21" ht="12.75">
      <c r="O621" s="15"/>
      <c r="U621" s="15"/>
    </row>
    <row r="622" spans="15:21" ht="12.75">
      <c r="O622" s="15"/>
      <c r="U622" s="15"/>
    </row>
    <row r="623" spans="15:21" ht="12.75">
      <c r="O623" s="15"/>
      <c r="U623" s="15"/>
    </row>
    <row r="624" spans="15:21" ht="12.75">
      <c r="O624" s="15"/>
      <c r="U624" s="15"/>
    </row>
    <row r="625" spans="15:21" ht="12.75">
      <c r="O625" s="15"/>
      <c r="U625" s="15"/>
    </row>
    <row r="626" spans="15:21" ht="12.75">
      <c r="O626" s="15"/>
      <c r="U626" s="15"/>
    </row>
    <row r="627" spans="15:21" ht="12.75">
      <c r="O627" s="15"/>
      <c r="U627" s="15"/>
    </row>
    <row r="628" spans="15:21" ht="12.75">
      <c r="O628" s="15"/>
      <c r="U628" s="15"/>
    </row>
    <row r="629" spans="15:21" ht="12.75">
      <c r="O629" s="15"/>
      <c r="U629" s="15"/>
    </row>
    <row r="630" spans="15:21" ht="12.75">
      <c r="O630" s="15"/>
      <c r="U630" s="15"/>
    </row>
    <row r="631" spans="15:21" ht="12.75">
      <c r="O631" s="15"/>
      <c r="U631" s="15"/>
    </row>
    <row r="632" spans="15:21" ht="12.75">
      <c r="O632" s="15"/>
      <c r="U632" s="15"/>
    </row>
    <row r="633" spans="15:21" ht="12.75">
      <c r="O633" s="15"/>
      <c r="U633" s="15"/>
    </row>
    <row r="634" spans="15:21" ht="12.75">
      <c r="O634" s="15"/>
      <c r="U634" s="15"/>
    </row>
    <row r="635" spans="15:21" ht="12.75">
      <c r="O635" s="15"/>
      <c r="U635" s="15"/>
    </row>
    <row r="636" spans="15:21" ht="12.75">
      <c r="O636" s="15"/>
      <c r="U636" s="15"/>
    </row>
    <row r="637" spans="15:21" ht="12.75">
      <c r="O637" s="15"/>
      <c r="U637" s="15"/>
    </row>
    <row r="638" spans="15:21" ht="12.75">
      <c r="O638" s="15"/>
      <c r="U638" s="15"/>
    </row>
    <row r="639" spans="15:21" ht="12.75">
      <c r="O639" s="15"/>
      <c r="U639" s="15"/>
    </row>
    <row r="640" spans="15:21" ht="12.75">
      <c r="O640" s="15"/>
      <c r="U640" s="15"/>
    </row>
    <row r="641" spans="15:21" ht="12.75">
      <c r="O641" s="15"/>
      <c r="U641" s="15"/>
    </row>
    <row r="642" spans="15:21" ht="12.75">
      <c r="O642" s="15"/>
      <c r="U642" s="15"/>
    </row>
    <row r="643" spans="15:21" ht="12.75">
      <c r="O643" s="15"/>
      <c r="U643" s="15"/>
    </row>
    <row r="644" spans="15:21" ht="12.75">
      <c r="O644" s="15"/>
      <c r="U644" s="15"/>
    </row>
    <row r="645" spans="15:21" ht="12.75">
      <c r="O645" s="15"/>
      <c r="U645" s="15"/>
    </row>
    <row r="646" spans="15:21" ht="12.75">
      <c r="O646" s="15"/>
      <c r="U646" s="15"/>
    </row>
    <row r="647" spans="15:21" ht="12.75">
      <c r="O647" s="15"/>
      <c r="U647" s="15"/>
    </row>
    <row r="648" spans="15:21" ht="12.75">
      <c r="O648" s="15"/>
      <c r="U648" s="15"/>
    </row>
    <row r="649" spans="15:21" ht="12.75">
      <c r="O649" s="15"/>
      <c r="U649" s="15"/>
    </row>
    <row r="650" spans="15:21" ht="12.75">
      <c r="O650" s="15"/>
      <c r="U650" s="15"/>
    </row>
    <row r="651" spans="15:21" ht="12.75">
      <c r="O651" s="15"/>
      <c r="U651" s="15"/>
    </row>
    <row r="652" spans="15:21" ht="12.75">
      <c r="O652" s="15"/>
      <c r="U652" s="15"/>
    </row>
    <row r="653" spans="15:21" ht="12.75">
      <c r="O653" s="15"/>
      <c r="U653" s="15"/>
    </row>
    <row r="654" spans="15:21" ht="12.75">
      <c r="O654" s="15"/>
      <c r="U654" s="15"/>
    </row>
    <row r="655" spans="15:21" ht="12.75">
      <c r="O655" s="15"/>
      <c r="U655" s="15"/>
    </row>
    <row r="656" spans="15:21" ht="12.75">
      <c r="O656" s="15"/>
      <c r="U656" s="15"/>
    </row>
    <row r="657" spans="15:21" ht="12.75">
      <c r="O657" s="15"/>
      <c r="U657" s="15"/>
    </row>
    <row r="658" spans="15:21" ht="12.75">
      <c r="O658" s="15"/>
      <c r="U658" s="15"/>
    </row>
    <row r="659" spans="15:21" ht="12.75">
      <c r="O659" s="15"/>
      <c r="U659" s="15"/>
    </row>
    <row r="660" spans="15:21" ht="12.75">
      <c r="O660" s="15"/>
      <c r="U660" s="15"/>
    </row>
    <row r="661" spans="15:21" ht="12.75">
      <c r="O661" s="15"/>
      <c r="U661" s="15"/>
    </row>
    <row r="662" spans="15:21" ht="12.75">
      <c r="O662" s="15"/>
      <c r="U662" s="15"/>
    </row>
    <row r="663" spans="15:21" ht="12.75">
      <c r="O663" s="15"/>
      <c r="U663" s="15"/>
    </row>
    <row r="664" spans="15:21" ht="12.75">
      <c r="O664" s="15"/>
      <c r="U664" s="15"/>
    </row>
    <row r="665" spans="15:21" ht="12.75">
      <c r="O665" s="15"/>
      <c r="U665" s="15"/>
    </row>
    <row r="666" spans="15:21" ht="12.75">
      <c r="O666" s="15"/>
      <c r="U666" s="15"/>
    </row>
    <row r="667" spans="15:21" ht="12.75">
      <c r="O667" s="15"/>
      <c r="U667" s="15"/>
    </row>
    <row r="668" spans="15:21" ht="12.75">
      <c r="O668" s="15"/>
      <c r="U668" s="15"/>
    </row>
    <row r="669" spans="15:21" ht="12.75">
      <c r="O669" s="15"/>
      <c r="U669" s="15"/>
    </row>
    <row r="670" spans="15:21" ht="12.75">
      <c r="O670" s="15"/>
      <c r="U670" s="15"/>
    </row>
    <row r="671" spans="15:21" ht="12.75">
      <c r="O671" s="15"/>
      <c r="U671" s="15"/>
    </row>
    <row r="672" spans="15:21" ht="12.75">
      <c r="O672" s="15"/>
      <c r="U672" s="15"/>
    </row>
    <row r="673" spans="15:21" ht="12.75">
      <c r="O673" s="15"/>
      <c r="U673" s="15"/>
    </row>
    <row r="674" spans="15:21" ht="12.75">
      <c r="O674" s="15"/>
      <c r="U674" s="15"/>
    </row>
    <row r="675" spans="15:21" ht="12.75">
      <c r="O675" s="15"/>
      <c r="U675" s="15"/>
    </row>
    <row r="676" spans="15:21" ht="12.75">
      <c r="O676" s="15"/>
      <c r="U676" s="15"/>
    </row>
    <row r="677" spans="15:21" ht="12.75">
      <c r="O677" s="15"/>
      <c r="U677" s="15"/>
    </row>
    <row r="678" spans="15:21" ht="12.75">
      <c r="O678" s="15"/>
      <c r="U678" s="15"/>
    </row>
    <row r="679" spans="15:21" ht="12.75">
      <c r="O679" s="15"/>
      <c r="U679" s="15"/>
    </row>
    <row r="680" spans="15:21" ht="12.75">
      <c r="O680" s="15"/>
      <c r="U680" s="15"/>
    </row>
    <row r="681" spans="15:21" ht="12.75">
      <c r="O681" s="15"/>
      <c r="U681" s="15"/>
    </row>
    <row r="682" spans="15:21" ht="12.75">
      <c r="O682" s="15"/>
      <c r="U682" s="15"/>
    </row>
    <row r="683" spans="15:21" ht="12.75">
      <c r="O683" s="15"/>
      <c r="U683" s="15"/>
    </row>
    <row r="684" spans="15:21" ht="12.75">
      <c r="O684" s="15"/>
      <c r="U684" s="15"/>
    </row>
    <row r="685" spans="15:21" ht="12.75">
      <c r="O685" s="15"/>
      <c r="U685" s="15"/>
    </row>
    <row r="686" spans="15:21" ht="12.75">
      <c r="O686" s="15"/>
      <c r="U686" s="15"/>
    </row>
    <row r="687" spans="15:21" ht="12.75">
      <c r="O687" s="15"/>
      <c r="U687" s="15"/>
    </row>
    <row r="688" ht="12.75">
      <c r="O688" s="15"/>
    </row>
    <row r="689" ht="12.75">
      <c r="O689" s="15"/>
    </row>
    <row r="690" ht="12.75">
      <c r="O690" s="15"/>
    </row>
    <row r="691" ht="12.75">
      <c r="O691" s="15"/>
    </row>
    <row r="692" ht="12.75">
      <c r="O692" s="15"/>
    </row>
    <row r="693" ht="12.75">
      <c r="O693" s="15"/>
    </row>
    <row r="694" ht="12.75">
      <c r="O694" s="15"/>
    </row>
    <row r="695" ht="12.75">
      <c r="O695" s="15"/>
    </row>
    <row r="696" ht="12.75">
      <c r="O696" s="15"/>
    </row>
    <row r="697" ht="12.75">
      <c r="O697" s="15"/>
    </row>
    <row r="698" ht="12.75">
      <c r="O698" s="15"/>
    </row>
    <row r="699" ht="12.75">
      <c r="O699" s="15"/>
    </row>
    <row r="700" ht="12.75">
      <c r="O700" s="15"/>
    </row>
    <row r="701" ht="12.75">
      <c r="O701" s="15"/>
    </row>
    <row r="702" ht="12.75">
      <c r="O702" s="15"/>
    </row>
    <row r="703" ht="12.75">
      <c r="O703" s="15"/>
    </row>
    <row r="704" ht="12.75">
      <c r="O704" s="15"/>
    </row>
    <row r="705" ht="12.75">
      <c r="O705" s="15"/>
    </row>
    <row r="706" ht="12.75">
      <c r="O706" s="15"/>
    </row>
    <row r="707" ht="12.75">
      <c r="O707" s="15"/>
    </row>
    <row r="708" ht="12.75">
      <c r="O708" s="15"/>
    </row>
    <row r="709" ht="12.75">
      <c r="O709" s="15"/>
    </row>
    <row r="710" ht="12.75">
      <c r="O710" s="15"/>
    </row>
    <row r="711" ht="12.75">
      <c r="O711" s="15"/>
    </row>
    <row r="712" ht="12.75">
      <c r="O712" s="15"/>
    </row>
    <row r="713" ht="12.75">
      <c r="O713" s="15"/>
    </row>
    <row r="714" ht="12.75">
      <c r="O714" s="15"/>
    </row>
    <row r="715" ht="12.75">
      <c r="O715" s="15"/>
    </row>
    <row r="716" ht="12.75">
      <c r="O716" s="15"/>
    </row>
    <row r="717" ht="12.75">
      <c r="O717" s="15"/>
    </row>
    <row r="718" ht="12.75">
      <c r="O718" s="15"/>
    </row>
    <row r="719" ht="12.75">
      <c r="O719" s="15"/>
    </row>
    <row r="720" ht="12.75">
      <c r="O720" s="15"/>
    </row>
    <row r="721" ht="12.75">
      <c r="O721" s="15"/>
    </row>
    <row r="722" ht="12.75">
      <c r="O722" s="15"/>
    </row>
    <row r="723" ht="12.75">
      <c r="O723" s="15"/>
    </row>
    <row r="724" ht="12.75">
      <c r="O724" s="15"/>
    </row>
    <row r="725" ht="12.75">
      <c r="O725" s="15"/>
    </row>
    <row r="726" ht="12.75">
      <c r="O726" s="15"/>
    </row>
    <row r="727" ht="12.75">
      <c r="O727" s="15"/>
    </row>
    <row r="728" ht="12.75">
      <c r="O728" s="15"/>
    </row>
    <row r="729" ht="12.75">
      <c r="O729" s="15"/>
    </row>
    <row r="730" ht="12.75">
      <c r="O730" s="15"/>
    </row>
    <row r="731" ht="12.75">
      <c r="O731" s="15"/>
    </row>
    <row r="732" ht="12.75">
      <c r="O732" s="15"/>
    </row>
    <row r="733" ht="12.75">
      <c r="O733" s="15"/>
    </row>
    <row r="734" ht="12.75">
      <c r="O734" s="15"/>
    </row>
    <row r="735" ht="12.75">
      <c r="O735" s="15"/>
    </row>
    <row r="736" ht="12.75">
      <c r="O736" s="15"/>
    </row>
    <row r="737" ht="12.75">
      <c r="O737" s="15"/>
    </row>
    <row r="738" ht="12.75">
      <c r="O738" s="15"/>
    </row>
    <row r="739" ht="12.75">
      <c r="O739" s="15"/>
    </row>
    <row r="740" ht="12.75">
      <c r="O740" s="15"/>
    </row>
    <row r="741" ht="12.75">
      <c r="O741" s="15"/>
    </row>
    <row r="742" ht="12.75">
      <c r="O742" s="15"/>
    </row>
    <row r="743" ht="12.75">
      <c r="O743" s="15"/>
    </row>
    <row r="744" ht="12.75">
      <c r="O744" s="15"/>
    </row>
    <row r="745" ht="12.75">
      <c r="O745" s="15"/>
    </row>
    <row r="746" ht="12.75">
      <c r="O746" s="15"/>
    </row>
    <row r="747" ht="12.75">
      <c r="O747" s="15"/>
    </row>
    <row r="748" ht="12.75">
      <c r="O748" s="15"/>
    </row>
    <row r="749" ht="12.75">
      <c r="O749" s="15"/>
    </row>
    <row r="750" ht="12.75">
      <c r="O750" s="15"/>
    </row>
    <row r="751" ht="12.75">
      <c r="O751" s="15"/>
    </row>
    <row r="752" ht="12.75">
      <c r="O752" s="15"/>
    </row>
    <row r="753" ht="12.75">
      <c r="O753" s="15"/>
    </row>
    <row r="754" ht="12.75">
      <c r="O754" s="15"/>
    </row>
    <row r="755" ht="12.75">
      <c r="O755" s="15"/>
    </row>
    <row r="756" ht="12.75">
      <c r="O756" s="15"/>
    </row>
    <row r="757" ht="12.75">
      <c r="O757" s="15"/>
    </row>
    <row r="758" ht="12.75">
      <c r="O758" s="15"/>
    </row>
    <row r="759" ht="12.75">
      <c r="O759" s="15"/>
    </row>
    <row r="760" ht="12.75">
      <c r="O760" s="15"/>
    </row>
    <row r="761" ht="12.75">
      <c r="O761" s="15"/>
    </row>
    <row r="762" ht="12.75">
      <c r="O762" s="15"/>
    </row>
    <row r="763" ht="12.75">
      <c r="O763" s="15"/>
    </row>
    <row r="764" ht="12.75">
      <c r="O764" s="15"/>
    </row>
    <row r="765" ht="12.75">
      <c r="O765" s="15"/>
    </row>
    <row r="766" ht="12.75">
      <c r="O766" s="15"/>
    </row>
    <row r="767" ht="12.75">
      <c r="O767" s="15"/>
    </row>
    <row r="768" ht="12.75">
      <c r="O768" s="15"/>
    </row>
    <row r="769" ht="12.75">
      <c r="O769" s="15"/>
    </row>
    <row r="770" ht="12.75">
      <c r="O770" s="15"/>
    </row>
    <row r="771" ht="12.75">
      <c r="O771" s="15"/>
    </row>
    <row r="772" ht="12.75">
      <c r="O772" s="15"/>
    </row>
    <row r="773" ht="12.75">
      <c r="O773" s="15"/>
    </row>
    <row r="774" ht="12.75">
      <c r="O774" s="15"/>
    </row>
    <row r="775" ht="12.75">
      <c r="O775" s="15"/>
    </row>
    <row r="776" ht="12.75">
      <c r="O776" s="15"/>
    </row>
    <row r="777" ht="12.75">
      <c r="O777" s="15"/>
    </row>
    <row r="778" ht="12.75">
      <c r="O778" s="15"/>
    </row>
    <row r="779" ht="12.75">
      <c r="O779" s="15"/>
    </row>
    <row r="780" ht="12.75">
      <c r="O780" s="15"/>
    </row>
    <row r="781" ht="12.75">
      <c r="O781" s="15"/>
    </row>
    <row r="782" ht="12.75">
      <c r="O782" s="15"/>
    </row>
    <row r="783" ht="12.75">
      <c r="O783" s="15"/>
    </row>
    <row r="784" ht="12.75">
      <c r="O784" s="15"/>
    </row>
    <row r="785" ht="12.75">
      <c r="O785" s="15"/>
    </row>
    <row r="786" ht="12.75">
      <c r="O786" s="15"/>
    </row>
    <row r="787" ht="12.75">
      <c r="O787" s="15"/>
    </row>
    <row r="788" ht="12.75">
      <c r="O788" s="15"/>
    </row>
    <row r="789" ht="12.75">
      <c r="O789" s="15"/>
    </row>
    <row r="790" ht="12.75">
      <c r="O790" s="15"/>
    </row>
    <row r="791" ht="12.75">
      <c r="O791" s="15"/>
    </row>
    <row r="792" ht="12.75">
      <c r="O792" s="15"/>
    </row>
    <row r="793" ht="12.75">
      <c r="O793" s="15"/>
    </row>
    <row r="794" ht="12.75">
      <c r="O794" s="15"/>
    </row>
    <row r="795" ht="12.75">
      <c r="O795" s="15"/>
    </row>
    <row r="796" ht="12.75">
      <c r="O796" s="15"/>
    </row>
    <row r="797" ht="12.75">
      <c r="O797" s="15"/>
    </row>
    <row r="798" ht="12.75">
      <c r="O798" s="15"/>
    </row>
    <row r="799" ht="12.75">
      <c r="O799" s="15"/>
    </row>
    <row r="800" ht="12.75">
      <c r="O800" s="15"/>
    </row>
    <row r="801" ht="12.75">
      <c r="O801" s="15"/>
    </row>
    <row r="802" ht="12.75">
      <c r="O802" s="15"/>
    </row>
    <row r="803" ht="12.75">
      <c r="O803" s="15"/>
    </row>
    <row r="804" ht="12.75">
      <c r="O804" s="15"/>
    </row>
    <row r="805" ht="12.75">
      <c r="O805" s="15"/>
    </row>
    <row r="806" ht="12.75">
      <c r="O806" s="15"/>
    </row>
    <row r="807" ht="12.75">
      <c r="O807" s="15"/>
    </row>
    <row r="808" ht="12.75">
      <c r="O808" s="15"/>
    </row>
    <row r="809" ht="12.75">
      <c r="O809" s="15"/>
    </row>
    <row r="810" ht="12.75">
      <c r="O810" s="15"/>
    </row>
    <row r="811" ht="12.75">
      <c r="O811" s="15"/>
    </row>
    <row r="812" ht="12.75">
      <c r="O812" s="15"/>
    </row>
    <row r="813" ht="12.75">
      <c r="O813" s="15"/>
    </row>
    <row r="814" ht="12.75">
      <c r="O814" s="15"/>
    </row>
    <row r="815" ht="12.75">
      <c r="O815" s="15"/>
    </row>
    <row r="816" ht="12.75">
      <c r="O816" s="15"/>
    </row>
    <row r="817" ht="12.75">
      <c r="O817" s="15"/>
    </row>
    <row r="818" ht="12.75">
      <c r="O818" s="15"/>
    </row>
    <row r="819" ht="12.75">
      <c r="O819" s="15"/>
    </row>
    <row r="820" ht="12.75">
      <c r="O820" s="15"/>
    </row>
    <row r="821" ht="12.75">
      <c r="O821" s="15"/>
    </row>
    <row r="822" ht="12.75">
      <c r="O822" s="15"/>
    </row>
    <row r="823" ht="12.75">
      <c r="O823" s="15"/>
    </row>
    <row r="824" ht="12.75">
      <c r="O824" s="15"/>
    </row>
    <row r="825" ht="12.75">
      <c r="O825" s="15"/>
    </row>
    <row r="826" ht="12.75">
      <c r="O826" s="15"/>
    </row>
    <row r="827" ht="12.75">
      <c r="O827" s="15"/>
    </row>
    <row r="828" ht="12.75">
      <c r="O828" s="15"/>
    </row>
    <row r="829" ht="12.75">
      <c r="O829" s="15"/>
    </row>
    <row r="830" ht="12.75">
      <c r="O830" s="15"/>
    </row>
    <row r="831" ht="12.75">
      <c r="O831" s="15"/>
    </row>
    <row r="832" ht="12.75">
      <c r="O832" s="15"/>
    </row>
    <row r="833" ht="12.75">
      <c r="O833" s="15"/>
    </row>
    <row r="834" ht="12.75">
      <c r="O834" s="15"/>
    </row>
    <row r="835" ht="12.75">
      <c r="O835" s="15"/>
    </row>
    <row r="836" ht="12.75">
      <c r="O836" s="15"/>
    </row>
    <row r="837" ht="12.75">
      <c r="O837" s="15"/>
    </row>
    <row r="838" ht="12.75">
      <c r="O838" s="15"/>
    </row>
    <row r="839" ht="12.75">
      <c r="O839" s="15"/>
    </row>
    <row r="840" ht="12.75">
      <c r="O840" s="15"/>
    </row>
    <row r="841" ht="12.75">
      <c r="O841" s="15"/>
    </row>
    <row r="842" ht="12.75">
      <c r="O842" s="15"/>
    </row>
    <row r="843" ht="12.75">
      <c r="O843" s="15"/>
    </row>
  </sheetData>
  <printOptions/>
  <pageMargins left="0.75" right="0.75" top="1" bottom="1" header="0.5" footer="0.5"/>
  <pageSetup horizontalDpi="600" verticalDpi="600" orientation="landscape" paperSize="8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2206"/>
  <sheetViews>
    <sheetView zoomScaleSheetLayoutView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2" sqref="C22"/>
    </sheetView>
  </sheetViews>
  <sheetFormatPr defaultColWidth="9.140625" defaultRowHeight="12.75"/>
  <cols>
    <col min="1" max="1" width="23.421875" style="30" customWidth="1"/>
    <col min="2" max="2" width="9.8515625" style="28" customWidth="1"/>
    <col min="3" max="3" width="15.140625" style="28" customWidth="1"/>
    <col min="4" max="4" width="9.28125" style="28" customWidth="1"/>
    <col min="5" max="5" width="7.8515625" style="28" customWidth="1"/>
    <col min="6" max="6" width="8.140625" style="28" customWidth="1"/>
    <col min="7" max="7" width="11.28125" style="5" customWidth="1"/>
    <col min="8" max="8" width="12.28125" style="7" customWidth="1"/>
    <col min="9" max="9" width="12.28125" style="6" customWidth="1"/>
    <col min="10" max="10" width="13.8515625" style="4" customWidth="1"/>
    <col min="11" max="11" width="10.57421875" style="17" customWidth="1"/>
    <col min="12" max="12" width="10.57421875" style="4" customWidth="1"/>
    <col min="13" max="13" width="11.28125" style="23" customWidth="1"/>
    <col min="14" max="15" width="10.57421875" style="31" customWidth="1"/>
    <col min="16" max="18" width="10.57421875" style="13" customWidth="1"/>
    <col min="19" max="20" width="10.7109375" style="23" customWidth="1"/>
    <col min="21" max="21" width="10.57421875" style="4" customWidth="1"/>
    <col min="22" max="22" width="10.57421875" style="21" customWidth="1"/>
    <col min="23" max="23" width="24.421875" style="0" customWidth="1"/>
    <col min="24" max="24" width="86.00390625" style="2" customWidth="1"/>
  </cols>
  <sheetData>
    <row r="1" spans="1:50" s="3" customFormat="1" ht="54.75" customHeight="1">
      <c r="A1" s="192" t="s">
        <v>311</v>
      </c>
      <c r="B1"/>
      <c r="C1" t="s">
        <v>313</v>
      </c>
      <c r="D1" t="s">
        <v>312</v>
      </c>
      <c r="E1" t="s">
        <v>312</v>
      </c>
      <c r="F1"/>
      <c r="G1" t="s">
        <v>312</v>
      </c>
      <c r="H1" t="s">
        <v>312</v>
      </c>
      <c r="I1"/>
      <c r="J1" t="s">
        <v>320</v>
      </c>
      <c r="K1" t="s">
        <v>335</v>
      </c>
      <c r="L1" t="s">
        <v>335</v>
      </c>
      <c r="M1"/>
      <c r="N1"/>
      <c r="O1"/>
      <c r="P1"/>
      <c r="Q1"/>
      <c r="R1"/>
      <c r="S1"/>
      <c r="T1"/>
      <c r="U1"/>
      <c r="V1"/>
      <c r="W1"/>
      <c r="X1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</row>
    <row r="2" spans="1:50" ht="12.75">
      <c r="A2"/>
      <c r="B2"/>
      <c r="C2"/>
      <c r="D2" s="192" t="s">
        <v>140</v>
      </c>
      <c r="E2" s="148" t="s">
        <v>148</v>
      </c>
      <c r="F2"/>
      <c r="G2" s="192" t="s">
        <v>140</v>
      </c>
      <c r="H2" s="148" t="s">
        <v>148</v>
      </c>
      <c r="I2" t="s">
        <v>146</v>
      </c>
      <c r="J2"/>
      <c r="K2" s="192" t="s">
        <v>140</v>
      </c>
      <c r="L2" s="148" t="s">
        <v>148</v>
      </c>
      <c r="M2"/>
      <c r="N2"/>
      <c r="O2"/>
      <c r="P2"/>
      <c r="Q2"/>
      <c r="R2"/>
      <c r="S2"/>
      <c r="T2"/>
      <c r="U2"/>
      <c r="V2"/>
      <c r="X2"/>
      <c r="Y2" s="18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</row>
    <row r="3" spans="1:170" ht="12.75">
      <c r="A3"/>
      <c r="B3"/>
      <c r="C3"/>
      <c r="D3" t="s">
        <v>321</v>
      </c>
      <c r="E3"/>
      <c r="F3"/>
      <c r="G3" t="s">
        <v>322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X3"/>
      <c r="Y3" s="18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</row>
    <row r="4" spans="1:170" ht="12.75">
      <c r="A4"/>
      <c r="B4" t="s">
        <v>310</v>
      </c>
      <c r="C4"/>
      <c r="D4" s="194"/>
      <c r="E4" s="194"/>
      <c r="F4" s="151" t="s">
        <v>98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X4"/>
      <c r="Y4" s="18"/>
      <c r="Z4" s="16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</row>
    <row r="5" spans="1:170" s="10" customFormat="1" ht="12.75">
      <c r="A5"/>
      <c r="B5"/>
      <c r="C5"/>
      <c r="D5" s="194"/>
      <c r="E5" s="194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 s="18"/>
      <c r="Z5" s="16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</row>
    <row r="6" spans="1:170" ht="12.75">
      <c r="A6"/>
      <c r="B6"/>
      <c r="C6"/>
      <c r="D6" s="194"/>
      <c r="E6" s="194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X6"/>
      <c r="Y6" s="18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</row>
    <row r="7" spans="1:170" ht="12.75">
      <c r="A7"/>
      <c r="B7"/>
      <c r="C7"/>
      <c r="D7" s="194"/>
      <c r="E7" s="194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X7"/>
      <c r="Y7" s="18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</row>
    <row r="8" spans="1:170" ht="12.75">
      <c r="A8"/>
      <c r="B8"/>
      <c r="C8"/>
      <c r="D8" s="194"/>
      <c r="E8" s="194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X8"/>
      <c r="Y8" s="18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</row>
    <row r="9" spans="1:25" s="15" customFormat="1" ht="12.75">
      <c r="A9"/>
      <c r="B9"/>
      <c r="C9"/>
      <c r="D9" s="194"/>
      <c r="E9" s="194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 s="18"/>
    </row>
    <row r="10" spans="1:170" ht="12.75">
      <c r="A10"/>
      <c r="B10"/>
      <c r="C10"/>
      <c r="D10" s="194"/>
      <c r="E10" s="194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X10"/>
      <c r="Y10" s="18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</row>
    <row r="11" spans="1:170" ht="12.75">
      <c r="A11"/>
      <c r="B11"/>
      <c r="C11"/>
      <c r="D11" s="194"/>
      <c r="E11" s="194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X11"/>
      <c r="Y11" s="18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</row>
    <row r="12" spans="1:170" ht="12.75">
      <c r="A12"/>
      <c r="B12"/>
      <c r="C12"/>
      <c r="D12" s="194">
        <v>2200</v>
      </c>
      <c r="E12" s="194">
        <v>0</v>
      </c>
      <c r="F12"/>
      <c r="G12">
        <v>2200</v>
      </c>
      <c r="H12">
        <v>0</v>
      </c>
      <c r="I12" t="s">
        <v>98</v>
      </c>
      <c r="J12"/>
      <c r="K12"/>
      <c r="L12"/>
      <c r="M12"/>
      <c r="N12"/>
      <c r="O12"/>
      <c r="P12"/>
      <c r="Q12"/>
      <c r="R12"/>
      <c r="S12"/>
      <c r="T12"/>
      <c r="U12"/>
      <c r="V12"/>
      <c r="X12"/>
      <c r="Y12" s="18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</row>
    <row r="13" spans="1:170" ht="12.75">
      <c r="A13"/>
      <c r="B13"/>
      <c r="C13"/>
      <c r="D13">
        <v>0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X13"/>
      <c r="Y13" s="18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</row>
    <row r="14" spans="1:170" ht="12.75">
      <c r="A14"/>
      <c r="B14"/>
      <c r="C14"/>
      <c r="D14">
        <v>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X14"/>
      <c r="Y14" s="18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</row>
    <row r="15" spans="1:170" ht="12.75">
      <c r="A15"/>
      <c r="B15">
        <v>11</v>
      </c>
      <c r="C15" s="15">
        <v>13.03</v>
      </c>
      <c r="D15" s="15">
        <v>278</v>
      </c>
      <c r="E15" s="15">
        <v>825</v>
      </c>
      <c r="F15" s="15"/>
      <c r="G15" s="15">
        <v>278</v>
      </c>
      <c r="H15" s="15">
        <v>825</v>
      </c>
      <c r="I15" t="s">
        <v>24</v>
      </c>
      <c r="J15"/>
      <c r="K15"/>
      <c r="L15"/>
      <c r="M15"/>
      <c r="N15"/>
      <c r="O15"/>
      <c r="P15"/>
      <c r="Q15"/>
      <c r="R15"/>
      <c r="S15"/>
      <c r="T15"/>
      <c r="U15"/>
      <c r="V15"/>
      <c r="X15"/>
      <c r="Y15" s="18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</row>
    <row r="16" spans="1:170" ht="12.75">
      <c r="A16"/>
      <c r="B16">
        <v>12</v>
      </c>
      <c r="C16">
        <v>24.03</v>
      </c>
      <c r="D16">
        <v>3279</v>
      </c>
      <c r="E16">
        <v>676</v>
      </c>
      <c r="F16"/>
      <c r="G16">
        <v>2995</v>
      </c>
      <c r="H16">
        <v>676</v>
      </c>
      <c r="I16" t="s">
        <v>24</v>
      </c>
      <c r="J16">
        <v>30.03</v>
      </c>
      <c r="K16"/>
      <c r="L16"/>
      <c r="M16"/>
      <c r="N16"/>
      <c r="O16"/>
      <c r="P16"/>
      <c r="Q16"/>
      <c r="R16"/>
      <c r="S16"/>
      <c r="T16"/>
      <c r="U16"/>
      <c r="V16"/>
      <c r="X16"/>
      <c r="Y16" s="18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</row>
    <row r="17" spans="1:170" ht="12.75">
      <c r="A17"/>
      <c r="B17">
        <v>13</v>
      </c>
      <c r="C17"/>
      <c r="D17">
        <v>0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X17"/>
      <c r="Y17" s="18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</row>
    <row r="18" spans="1:170" ht="12.75">
      <c r="A18"/>
      <c r="B18">
        <v>14</v>
      </c>
      <c r="C18"/>
      <c r="D18">
        <v>0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X18"/>
      <c r="Y18" s="18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</row>
    <row r="19" spans="1:170" ht="12.75">
      <c r="A19"/>
      <c r="B19">
        <v>15</v>
      </c>
      <c r="C19">
        <v>11.04</v>
      </c>
      <c r="D19">
        <v>2000</v>
      </c>
      <c r="E19">
        <v>1144</v>
      </c>
      <c r="F19"/>
      <c r="G19">
        <v>2000</v>
      </c>
      <c r="H19">
        <v>1144</v>
      </c>
      <c r="I19" t="s">
        <v>24</v>
      </c>
      <c r="J19">
        <v>19.04</v>
      </c>
      <c r="K19"/>
      <c r="L19"/>
      <c r="M19"/>
      <c r="N19"/>
      <c r="O19"/>
      <c r="P19"/>
      <c r="Q19"/>
      <c r="R19"/>
      <c r="S19"/>
      <c r="T19"/>
      <c r="U19"/>
      <c r="V19"/>
      <c r="X19"/>
      <c r="Y19" s="18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</row>
    <row r="20" spans="1:170" ht="12.75">
      <c r="A20"/>
      <c r="B20">
        <v>16</v>
      </c>
      <c r="C20">
        <v>18.04</v>
      </c>
      <c r="D20">
        <v>3000</v>
      </c>
      <c r="E20">
        <v>558</v>
      </c>
      <c r="F20"/>
      <c r="G20">
        <v>3250</v>
      </c>
      <c r="H20">
        <v>558</v>
      </c>
      <c r="I20" t="s">
        <v>24</v>
      </c>
      <c r="J20"/>
      <c r="K20"/>
      <c r="L20"/>
      <c r="M20"/>
      <c r="N20"/>
      <c r="O20"/>
      <c r="P20"/>
      <c r="Q20"/>
      <c r="R20"/>
      <c r="S20"/>
      <c r="T20"/>
      <c r="U20"/>
      <c r="V20"/>
      <c r="X20"/>
      <c r="Y20" s="18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</row>
    <row r="21" spans="1:25" s="15" customFormat="1" ht="12.75">
      <c r="A21"/>
      <c r="B21">
        <v>17</v>
      </c>
      <c r="C21">
        <v>28.04</v>
      </c>
      <c r="D21">
        <v>1439</v>
      </c>
      <c r="E21">
        <v>2270</v>
      </c>
      <c r="F21"/>
      <c r="G21">
        <v>1439</v>
      </c>
      <c r="H21">
        <v>2520</v>
      </c>
      <c r="I21" t="s">
        <v>24</v>
      </c>
      <c r="J21">
        <v>5.06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 s="18"/>
    </row>
    <row r="22" spans="1:170" ht="12.75">
      <c r="A22"/>
      <c r="B22">
        <v>23</v>
      </c>
      <c r="C22" s="193" t="s">
        <v>326</v>
      </c>
      <c r="D22" s="147">
        <f>SUM(D12:D21)</f>
        <v>12196</v>
      </c>
      <c r="E22" s="147">
        <f>SUM(E12:E21)</f>
        <v>5473</v>
      </c>
      <c r="F22"/>
      <c r="G22" s="151">
        <f>SUM(G12:G21)</f>
        <v>12162</v>
      </c>
      <c r="H22" s="151">
        <f>SUM(H12:H21)</f>
        <v>5723</v>
      </c>
      <c r="I22" s="151" t="s">
        <v>24</v>
      </c>
      <c r="J22"/>
      <c r="K22"/>
      <c r="L22"/>
      <c r="M22"/>
      <c r="N22"/>
      <c r="O22"/>
      <c r="P22"/>
      <c r="Q22"/>
      <c r="R22"/>
      <c r="S22"/>
      <c r="T22"/>
      <c r="U22"/>
      <c r="V22"/>
      <c r="X22"/>
      <c r="Y22" s="18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</row>
    <row r="23" spans="1:170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X23"/>
      <c r="Y23" s="18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</row>
    <row r="24" spans="1:170" ht="12.75">
      <c r="A24"/>
      <c r="B24"/>
      <c r="C24" s="164" t="s">
        <v>316</v>
      </c>
      <c r="D24" s="15"/>
      <c r="E24" s="15"/>
      <c r="F24" s="15"/>
      <c r="G24" s="15">
        <v>15233</v>
      </c>
      <c r="H24" s="15">
        <v>7747</v>
      </c>
      <c r="I24" t="s">
        <v>24</v>
      </c>
      <c r="J24" t="s">
        <v>324</v>
      </c>
      <c r="K24"/>
      <c r="L24"/>
      <c r="M24"/>
      <c r="N24"/>
      <c r="O24"/>
      <c r="P24"/>
      <c r="Q24"/>
      <c r="R24"/>
      <c r="S24"/>
      <c r="T24"/>
      <c r="U24"/>
      <c r="V24"/>
      <c r="X24"/>
      <c r="Y24" s="18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</row>
    <row r="25" spans="1:170" s="10" customFormat="1" ht="12.75">
      <c r="A25"/>
      <c r="B25"/>
      <c r="C25" s="15"/>
      <c r="D25" s="15"/>
      <c r="E25" s="15"/>
      <c r="F25" s="15"/>
      <c r="G25" s="10">
        <v>5537</v>
      </c>
      <c r="H25" s="10">
        <v>2503</v>
      </c>
      <c r="I25" s="10" t="s">
        <v>318</v>
      </c>
      <c r="J25" s="10">
        <v>11.05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 s="18"/>
      <c r="Z25" s="16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</row>
    <row r="26" spans="1:25" s="15" customFormat="1" ht="12.75">
      <c r="A26"/>
      <c r="B26"/>
      <c r="C26" s="164" t="s">
        <v>316</v>
      </c>
      <c r="D26" s="164"/>
      <c r="E26" s="164"/>
      <c r="F26" s="164"/>
      <c r="G26" s="164">
        <f>5537+8245</f>
        <v>13782</v>
      </c>
      <c r="H26" s="164">
        <f>2503+2720</f>
        <v>5223</v>
      </c>
      <c r="I26" s="189" t="s">
        <v>323</v>
      </c>
      <c r="J26" s="83"/>
      <c r="K26" s="192">
        <f>G26/4</f>
        <v>3445.5</v>
      </c>
      <c r="L26" s="192">
        <f>H26/2</f>
        <v>2611.5</v>
      </c>
      <c r="M26"/>
      <c r="N26"/>
      <c r="O26"/>
      <c r="P26"/>
      <c r="Q26"/>
      <c r="R26"/>
      <c r="S26"/>
      <c r="T26"/>
      <c r="U26"/>
      <c r="V26"/>
      <c r="W26"/>
      <c r="X26"/>
      <c r="Y26" s="18"/>
    </row>
    <row r="27" spans="1:170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X27"/>
      <c r="Y27" s="18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</row>
    <row r="28" spans="1:170" s="10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 s="18"/>
      <c r="Z28" s="16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</row>
    <row r="29" spans="1:170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X29"/>
      <c r="Y29" s="18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</row>
    <row r="30" spans="1:170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X30"/>
      <c r="Y30" s="18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</row>
    <row r="31" spans="1:170" s="10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 s="18"/>
      <c r="Z31" s="16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</row>
    <row r="32" spans="1:170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X32"/>
      <c r="Y32" s="18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</row>
    <row r="33" spans="1:170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X33"/>
      <c r="Y33" s="18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</row>
    <row r="34" spans="1:170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X34"/>
      <c r="Y34" s="18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</row>
    <row r="35" spans="1:170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X35"/>
      <c r="Y35" s="18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</row>
    <row r="36" spans="1:170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X36"/>
      <c r="Y36" s="18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</row>
    <row r="37" spans="1:170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X37"/>
      <c r="Y37" s="18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</row>
    <row r="38" spans="1:170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X38"/>
      <c r="Y38" s="18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</row>
    <row r="39" spans="1:170" s="10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 s="18"/>
      <c r="Z39" s="16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</row>
    <row r="40" spans="1:25" s="1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 s="18"/>
    </row>
    <row r="41" spans="1:170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X41"/>
      <c r="Y41" s="18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</row>
    <row r="42" spans="1:170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X42"/>
      <c r="Y42" s="18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</row>
    <row r="43" spans="1:170" s="147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 s="18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</row>
    <row r="44" spans="1:170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X44"/>
      <c r="Y44" s="18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</row>
    <row r="45" spans="1:170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X45"/>
      <c r="Y45" s="18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</row>
    <row r="46" spans="1:170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X46"/>
      <c r="Y46" s="18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</row>
    <row r="47" spans="1:170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X47"/>
      <c r="Y47" s="18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</row>
    <row r="48" spans="1:25" s="12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 s="20"/>
    </row>
    <row r="49" spans="1:170" s="10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 s="18"/>
      <c r="Z49" s="16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</row>
    <row r="50" spans="1:25" s="15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 s="18"/>
    </row>
    <row r="51" spans="1:170" s="14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 s="20"/>
      <c r="Z51" s="11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</row>
    <row r="52" spans="1:25" s="12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 s="20"/>
    </row>
    <row r="53" spans="1:25" s="12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 s="20"/>
    </row>
    <row r="54" spans="1:25" s="12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 s="20"/>
    </row>
    <row r="55" spans="1:25" s="12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 s="20"/>
    </row>
    <row r="56" spans="1:25" s="12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 s="20"/>
    </row>
    <row r="57" spans="1:25" s="12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 s="20"/>
    </row>
    <row r="58" spans="1:25" s="12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 s="20"/>
    </row>
    <row r="59" spans="1:25" s="12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 s="20"/>
    </row>
    <row r="60" spans="1:25" s="12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 s="20"/>
    </row>
    <row r="61" spans="1:50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X61"/>
      <c r="Y61" s="18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</row>
    <row r="62" spans="1:50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X62"/>
      <c r="Y62" s="18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</row>
    <row r="63" spans="1:50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X63"/>
      <c r="Y63" s="18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</row>
    <row r="64" spans="1:50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X64"/>
      <c r="Y64" s="18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</row>
    <row r="65" spans="1:50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X65"/>
      <c r="Y65" s="18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</row>
    <row r="66" spans="1:50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X66"/>
      <c r="Y66" s="18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</row>
    <row r="67" spans="1:50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X67"/>
      <c r="Y67" s="18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</row>
    <row r="68" spans="1:50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X68"/>
      <c r="Y68" s="18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</row>
    <row r="69" spans="1:50" s="10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 s="18"/>
      <c r="Z69" s="16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</row>
    <row r="70" spans="1:25" s="15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 s="18"/>
    </row>
    <row r="71" spans="1:25" s="15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 s="18"/>
    </row>
    <row r="72" spans="1:25" s="15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 s="18"/>
    </row>
    <row r="73" spans="1:25" s="15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 s="18"/>
    </row>
    <row r="74" spans="1:50" s="10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 s="18"/>
      <c r="Z74" s="16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</row>
    <row r="75" spans="1:50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X75"/>
      <c r="Y75" s="18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</row>
    <row r="76" spans="1:37" s="15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 s="18"/>
      <c r="AK76" s="9"/>
    </row>
    <row r="77" spans="1:25" s="15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 s="18"/>
    </row>
    <row r="78" spans="1:25" s="15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 s="18"/>
    </row>
    <row r="79" spans="1:50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X79"/>
      <c r="Y79" s="18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</row>
    <row r="80" spans="1:26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X80"/>
      <c r="Y80" s="18"/>
      <c r="Z80" s="15"/>
    </row>
    <row r="81" spans="1:26" s="1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 s="26"/>
      <c r="Z81" s="32"/>
    </row>
    <row r="82" spans="1:26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X82"/>
      <c r="Y82" s="18"/>
      <c r="Z82" s="15"/>
    </row>
    <row r="83" spans="1:26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X83"/>
      <c r="Y83" s="18"/>
      <c r="Z83" s="15"/>
    </row>
    <row r="84" spans="1:25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X84"/>
      <c r="Y84" s="19"/>
    </row>
    <row r="85" spans="1:25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X85"/>
      <c r="Y85" s="19"/>
    </row>
    <row r="86" spans="1:25" s="1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 s="27"/>
    </row>
    <row r="87" spans="1:25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X87"/>
      <c r="Y87" s="19"/>
    </row>
    <row r="88" spans="1:2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X88"/>
      <c r="Y88" s="19"/>
    </row>
    <row r="89" spans="1:2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X89"/>
      <c r="Y89" s="19"/>
    </row>
    <row r="90" spans="1:25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X90"/>
      <c r="Y90" s="19"/>
    </row>
    <row r="91" spans="1:50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X91"/>
      <c r="Y91" s="18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</row>
    <row r="92" spans="1:5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X92"/>
      <c r="Y92" s="18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</row>
    <row r="93" spans="1:25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X93"/>
      <c r="Y93" s="19"/>
    </row>
    <row r="94" spans="1:25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X94"/>
      <c r="Y94" s="19"/>
    </row>
    <row r="95" spans="1:25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X95"/>
      <c r="Y95" s="19"/>
    </row>
    <row r="96" spans="1:25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X96"/>
      <c r="Y96" s="19"/>
    </row>
    <row r="97" spans="1:25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X97"/>
      <c r="Y97" s="19"/>
    </row>
    <row r="98" spans="1:25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X98"/>
      <c r="Y98" s="19"/>
    </row>
    <row r="99" spans="1:25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X99"/>
      <c r="Y99" s="19"/>
    </row>
    <row r="100" spans="1:25" s="1" customFormat="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 s="27"/>
    </row>
    <row r="101" spans="1:25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X101"/>
      <c r="Y101" s="19"/>
    </row>
    <row r="102" spans="1:25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X102"/>
      <c r="Y102" s="19"/>
    </row>
    <row r="103" spans="1:25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X103"/>
      <c r="Y103" s="19"/>
    </row>
    <row r="104" spans="1:25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X104"/>
      <c r="Y104" s="19"/>
    </row>
    <row r="105" spans="1:25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X105"/>
      <c r="Y105" s="19"/>
    </row>
    <row r="106" spans="1:25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X106"/>
      <c r="Y106" s="19"/>
    </row>
    <row r="107" spans="1:25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X107"/>
      <c r="Y107" s="19"/>
    </row>
    <row r="108" spans="1:25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X108"/>
      <c r="Y108" s="19"/>
    </row>
    <row r="109" spans="1:25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X109"/>
      <c r="Y109" s="19"/>
    </row>
    <row r="110" spans="1:25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X110"/>
      <c r="Y110" s="19"/>
    </row>
    <row r="111" spans="1:25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X111"/>
      <c r="Y111" s="19"/>
    </row>
    <row r="112" spans="1:25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X112"/>
      <c r="Y112" s="8"/>
    </row>
    <row r="113" spans="1:25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X113"/>
      <c r="Y113" s="8"/>
    </row>
    <row r="114" spans="1:25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X114"/>
      <c r="Y114" s="8"/>
    </row>
    <row r="115" spans="24:25" ht="12.75">
      <c r="X115" s="8"/>
      <c r="Y115" s="8"/>
    </row>
    <row r="116" spans="24:25" ht="12.75">
      <c r="X116" s="8"/>
      <c r="Y116" s="8"/>
    </row>
    <row r="117" spans="24:25" ht="12.75">
      <c r="X117" s="8"/>
      <c r="Y117" s="8"/>
    </row>
    <row r="118" spans="24:25" ht="12.75">
      <c r="X118" s="8"/>
      <c r="Y118" s="8"/>
    </row>
    <row r="119" spans="24:25" ht="12.75">
      <c r="X119" s="8"/>
      <c r="Y119" s="8"/>
    </row>
    <row r="120" spans="24:25" ht="12.75">
      <c r="X120" s="8"/>
      <c r="Y120" s="8"/>
    </row>
    <row r="121" spans="24:25" ht="12.75">
      <c r="X121" s="8"/>
      <c r="Y121" s="8"/>
    </row>
    <row r="122" spans="24:25" ht="12.75">
      <c r="X122" s="8"/>
      <c r="Y122" s="8"/>
    </row>
    <row r="123" spans="24:25" ht="12.75">
      <c r="X123" s="8"/>
      <c r="Y123" s="8"/>
    </row>
    <row r="124" spans="24:25" ht="12.75">
      <c r="X124" s="8"/>
      <c r="Y124" s="8"/>
    </row>
    <row r="125" spans="24:25" ht="12.75">
      <c r="X125" s="8"/>
      <c r="Y125" s="8"/>
    </row>
    <row r="126" spans="24:25" ht="12.75">
      <c r="X126" s="8"/>
      <c r="Y126" s="8"/>
    </row>
    <row r="127" spans="24:25" ht="12.75">
      <c r="X127" s="8"/>
      <c r="Y127" s="8"/>
    </row>
    <row r="128" spans="24:25" ht="12.75">
      <c r="X128" s="8"/>
      <c r="Y128" s="8"/>
    </row>
    <row r="129" spans="24:25" ht="12.75">
      <c r="X129" s="8"/>
      <c r="Y129" s="8"/>
    </row>
    <row r="130" spans="24:25" ht="12.75">
      <c r="X130" s="8"/>
      <c r="Y130" s="8"/>
    </row>
    <row r="131" spans="24:25" ht="12.75">
      <c r="X131" s="8"/>
      <c r="Y131" s="8"/>
    </row>
    <row r="132" spans="24:25" ht="12.75">
      <c r="X132" s="8"/>
      <c r="Y132" s="8"/>
    </row>
    <row r="133" spans="24:25" ht="12.75">
      <c r="X133" s="8"/>
      <c r="Y133" s="8"/>
    </row>
    <row r="134" spans="24:25" ht="12.75">
      <c r="X134" s="8"/>
      <c r="Y134" s="8"/>
    </row>
    <row r="135" spans="24:25" ht="12.75">
      <c r="X135" s="8"/>
      <c r="Y135" s="8"/>
    </row>
    <row r="136" spans="24:25" ht="12.75">
      <c r="X136" s="8"/>
      <c r="Y136" s="8"/>
    </row>
    <row r="137" spans="24:25" ht="12.75">
      <c r="X137" s="8"/>
      <c r="Y137" s="8"/>
    </row>
    <row r="138" spans="24:25" ht="12.75">
      <c r="X138" s="8"/>
      <c r="Y138" s="8"/>
    </row>
    <row r="139" spans="24:25" ht="12.75">
      <c r="X139" s="8"/>
      <c r="Y139" s="8"/>
    </row>
    <row r="140" spans="24:25" ht="12.75">
      <c r="X140" s="8"/>
      <c r="Y140" s="8"/>
    </row>
    <row r="141" spans="24:25" ht="12.75">
      <c r="X141" s="8"/>
      <c r="Y141" s="8"/>
    </row>
    <row r="142" spans="24:25" ht="12.75">
      <c r="X142" s="8"/>
      <c r="Y142" s="8"/>
    </row>
    <row r="143" spans="24:25" ht="12.75">
      <c r="X143" s="8"/>
      <c r="Y143" s="8"/>
    </row>
    <row r="144" spans="24:25" ht="12.75">
      <c r="X144" s="8"/>
      <c r="Y144" s="8"/>
    </row>
    <row r="145" spans="24:25" ht="12.75">
      <c r="X145" s="8"/>
      <c r="Y145" s="8"/>
    </row>
    <row r="146" spans="24:25" ht="12.75">
      <c r="X146" s="8"/>
      <c r="Y146" s="8"/>
    </row>
    <row r="147" spans="24:25" ht="12.75">
      <c r="X147" s="8"/>
      <c r="Y147" s="8"/>
    </row>
    <row r="148" spans="24:25" ht="12.75">
      <c r="X148" s="8"/>
      <c r="Y148" s="8"/>
    </row>
    <row r="149" spans="24:25" ht="12.75">
      <c r="X149" s="8"/>
      <c r="Y149" s="8"/>
    </row>
    <row r="150" spans="24:25" ht="12.75">
      <c r="X150" s="8"/>
      <c r="Y150" s="8"/>
    </row>
    <row r="151" spans="24:25" ht="12.75">
      <c r="X151" s="8"/>
      <c r="Y151" s="8"/>
    </row>
    <row r="152" spans="24:25" ht="12.75">
      <c r="X152" s="8"/>
      <c r="Y152" s="8"/>
    </row>
    <row r="153" spans="24:25" ht="12.75">
      <c r="X153" s="8"/>
      <c r="Y153" s="8"/>
    </row>
    <row r="154" spans="24:25" ht="12.75">
      <c r="X154" s="8"/>
      <c r="Y154" s="8"/>
    </row>
    <row r="155" spans="24:25" ht="12.75">
      <c r="X155" s="8"/>
      <c r="Y155" s="8"/>
    </row>
    <row r="156" spans="24:25" ht="12.75">
      <c r="X156" s="8"/>
      <c r="Y156" s="8"/>
    </row>
    <row r="157" spans="24:25" ht="12.75">
      <c r="X157" s="8"/>
      <c r="Y157" s="8"/>
    </row>
    <row r="158" spans="24:25" ht="12.75">
      <c r="X158" s="8"/>
      <c r="Y158" s="8"/>
    </row>
    <row r="159" spans="24:25" ht="12.75">
      <c r="X159" s="8"/>
      <c r="Y159" s="8"/>
    </row>
    <row r="160" spans="24:25" ht="12.75">
      <c r="X160" s="8"/>
      <c r="Y160" s="8"/>
    </row>
    <row r="161" spans="24:25" ht="12.75">
      <c r="X161" s="8"/>
      <c r="Y161" s="8"/>
    </row>
    <row r="162" spans="24:25" ht="12.75">
      <c r="X162" s="8"/>
      <c r="Y162" s="8"/>
    </row>
    <row r="163" spans="24:25" ht="12.75">
      <c r="X163" s="8"/>
      <c r="Y163" s="8"/>
    </row>
    <row r="164" spans="24:25" ht="12.75">
      <c r="X164" s="8"/>
      <c r="Y164" s="8"/>
    </row>
    <row r="165" spans="24:25" ht="12.75">
      <c r="X165" s="8"/>
      <c r="Y165" s="8"/>
    </row>
    <row r="166" spans="24:25" ht="12.75">
      <c r="X166" s="8"/>
      <c r="Y166" s="8"/>
    </row>
    <row r="167" spans="24:25" ht="12.75">
      <c r="X167" s="8"/>
      <c r="Y167" s="8"/>
    </row>
    <row r="168" spans="24:25" ht="12.75">
      <c r="X168" s="8"/>
      <c r="Y168" s="8"/>
    </row>
    <row r="169" spans="24:25" ht="12.75">
      <c r="X169" s="8"/>
      <c r="Y169" s="8"/>
    </row>
    <row r="170" spans="24:25" ht="12.75">
      <c r="X170" s="8"/>
      <c r="Y170" s="8"/>
    </row>
    <row r="171" spans="24:25" ht="12.75">
      <c r="X171" s="8"/>
      <c r="Y171" s="8"/>
    </row>
    <row r="172" spans="24:25" ht="12.75">
      <c r="X172" s="8"/>
      <c r="Y172" s="8"/>
    </row>
    <row r="173" spans="24:25" ht="12.75">
      <c r="X173" s="8"/>
      <c r="Y173" s="8"/>
    </row>
    <row r="174" spans="24:25" ht="12.75">
      <c r="X174" s="8"/>
      <c r="Y174" s="8"/>
    </row>
    <row r="175" spans="24:25" ht="12.75">
      <c r="X175" s="8"/>
      <c r="Y175" s="8"/>
    </row>
    <row r="176" spans="24:25" ht="12.75">
      <c r="X176" s="8"/>
      <c r="Y176" s="8"/>
    </row>
    <row r="177" spans="24:25" ht="12.75">
      <c r="X177" s="8"/>
      <c r="Y177" s="8"/>
    </row>
    <row r="178" spans="24:25" ht="12.75">
      <c r="X178" s="8"/>
      <c r="Y178" s="8"/>
    </row>
    <row r="179" spans="24:25" ht="12.75">
      <c r="X179" s="8"/>
      <c r="Y179" s="8"/>
    </row>
    <row r="180" spans="24:25" ht="12.75">
      <c r="X180" s="8"/>
      <c r="Y180" s="8"/>
    </row>
    <row r="181" spans="24:25" ht="12.75">
      <c r="X181" s="8"/>
      <c r="Y181" s="8"/>
    </row>
    <row r="182" spans="24:25" ht="12.75">
      <c r="X182" s="8"/>
      <c r="Y182" s="8"/>
    </row>
    <row r="183" spans="24:25" ht="12.75">
      <c r="X183" s="8"/>
      <c r="Y183" s="8"/>
    </row>
    <row r="184" spans="24:25" ht="12.75">
      <c r="X184" s="8"/>
      <c r="Y184" s="8"/>
    </row>
    <row r="185" spans="24:25" ht="12.75">
      <c r="X185" s="8"/>
      <c r="Y185" s="8"/>
    </row>
    <row r="186" spans="24:25" ht="12.75">
      <c r="X186" s="8"/>
      <c r="Y186" s="8"/>
    </row>
    <row r="187" spans="24:25" ht="12.75">
      <c r="X187" s="8"/>
      <c r="Y187" s="8"/>
    </row>
    <row r="188" spans="24:25" ht="12.75">
      <c r="X188" s="8"/>
      <c r="Y188" s="8"/>
    </row>
    <row r="189" spans="24:25" ht="12.75">
      <c r="X189" s="8"/>
      <c r="Y189" s="8"/>
    </row>
    <row r="190" spans="24:25" ht="12.75">
      <c r="X190" s="8"/>
      <c r="Y190" s="8"/>
    </row>
    <row r="191" spans="24:25" ht="12.75">
      <c r="X191" s="8"/>
      <c r="Y191" s="8"/>
    </row>
    <row r="192" spans="24:25" ht="12.75">
      <c r="X192" s="8"/>
      <c r="Y192" s="8"/>
    </row>
    <row r="193" spans="24:25" ht="12.75">
      <c r="X193" s="8"/>
      <c r="Y193" s="8"/>
    </row>
    <row r="194" spans="24:25" ht="12.75">
      <c r="X194" s="8"/>
      <c r="Y194" s="8"/>
    </row>
    <row r="195" spans="24:25" ht="12.75">
      <c r="X195" s="8"/>
      <c r="Y195" s="8"/>
    </row>
    <row r="196" spans="24:25" ht="12.75">
      <c r="X196" s="8"/>
      <c r="Y196" s="8"/>
    </row>
    <row r="197" spans="24:25" ht="12.75">
      <c r="X197" s="8"/>
      <c r="Y197" s="8"/>
    </row>
    <row r="198" spans="24:25" ht="12.75">
      <c r="X198" s="8"/>
      <c r="Y198" s="8"/>
    </row>
    <row r="199" spans="24:25" ht="12.75">
      <c r="X199" s="8"/>
      <c r="Y199" s="8"/>
    </row>
    <row r="200" spans="24:25" ht="12.75">
      <c r="X200" s="8"/>
      <c r="Y200" s="8"/>
    </row>
    <row r="201" spans="24:25" ht="12.75">
      <c r="X201" s="8"/>
      <c r="Y201" s="8"/>
    </row>
    <row r="202" spans="24:25" ht="12.75">
      <c r="X202" s="8"/>
      <c r="Y202" s="8"/>
    </row>
    <row r="203" spans="24:25" ht="12.75">
      <c r="X203" s="8"/>
      <c r="Y203" s="8"/>
    </row>
    <row r="204" spans="24:25" ht="12.75">
      <c r="X204" s="8"/>
      <c r="Y204" s="8"/>
    </row>
    <row r="205" spans="24:25" ht="12.75">
      <c r="X205" s="8"/>
      <c r="Y205" s="8"/>
    </row>
    <row r="206" spans="24:25" ht="12.75">
      <c r="X206" s="8"/>
      <c r="Y206" s="8"/>
    </row>
    <row r="207" spans="24:25" ht="12.75">
      <c r="X207" s="8"/>
      <c r="Y207" s="8"/>
    </row>
    <row r="208" spans="24:25" ht="12.75">
      <c r="X208" s="8"/>
      <c r="Y208" s="8"/>
    </row>
    <row r="209" spans="24:25" ht="12.75">
      <c r="X209" s="8"/>
      <c r="Y209" s="8"/>
    </row>
    <row r="210" spans="24:25" ht="12.75">
      <c r="X210" s="8"/>
      <c r="Y210" s="8"/>
    </row>
    <row r="211" spans="24:25" ht="12.75">
      <c r="X211" s="8"/>
      <c r="Y211" s="8"/>
    </row>
    <row r="212" spans="24:25" ht="12.75">
      <c r="X212" s="8"/>
      <c r="Y212" s="8"/>
    </row>
    <row r="213" spans="24:25" ht="12.75">
      <c r="X213" s="8"/>
      <c r="Y213" s="8"/>
    </row>
    <row r="214" spans="24:25" ht="12.75">
      <c r="X214" s="8"/>
      <c r="Y214" s="8"/>
    </row>
    <row r="215" spans="24:25" ht="12.75">
      <c r="X215" s="8"/>
      <c r="Y215" s="8"/>
    </row>
    <row r="216" spans="24:25" ht="12.75">
      <c r="X216" s="8"/>
      <c r="Y216" s="8"/>
    </row>
    <row r="217" spans="24:25" ht="12.75">
      <c r="X217" s="8"/>
      <c r="Y217" s="8"/>
    </row>
    <row r="218" spans="24:25" ht="12.75">
      <c r="X218" s="8"/>
      <c r="Y218" s="8"/>
    </row>
    <row r="219" spans="24:25" ht="12.75">
      <c r="X219" s="8"/>
      <c r="Y219" s="8"/>
    </row>
    <row r="220" spans="24:25" ht="12.75">
      <c r="X220" s="8"/>
      <c r="Y220" s="8"/>
    </row>
    <row r="221" spans="24:25" ht="12.75">
      <c r="X221" s="8"/>
      <c r="Y221" s="8"/>
    </row>
    <row r="222" spans="24:25" ht="12.75">
      <c r="X222" s="8"/>
      <c r="Y222" s="8"/>
    </row>
    <row r="223" spans="24:25" ht="12.75">
      <c r="X223" s="8"/>
      <c r="Y223" s="8"/>
    </row>
    <row r="224" spans="24:25" ht="12.75">
      <c r="X224" s="8"/>
      <c r="Y224" s="8"/>
    </row>
    <row r="225" spans="24:25" ht="12.75">
      <c r="X225" s="8"/>
      <c r="Y225" s="8"/>
    </row>
    <row r="226" spans="24:25" ht="12.75">
      <c r="X226" s="8"/>
      <c r="Y226" s="8"/>
    </row>
    <row r="227" spans="24:25" ht="12.75">
      <c r="X227" s="8"/>
      <c r="Y227" s="8"/>
    </row>
    <row r="228" spans="24:25" ht="12.75">
      <c r="X228" s="8"/>
      <c r="Y228" s="8"/>
    </row>
    <row r="229" spans="24:25" ht="12.75">
      <c r="X229" s="8"/>
      <c r="Y229" s="8"/>
    </row>
    <row r="230" spans="24:25" ht="12.75">
      <c r="X230" s="8"/>
      <c r="Y230" s="8"/>
    </row>
    <row r="231" spans="24:25" ht="12.75">
      <c r="X231" s="8"/>
      <c r="Y231" s="8"/>
    </row>
    <row r="232" spans="24:25" ht="12.75">
      <c r="X232" s="8"/>
      <c r="Y232" s="8"/>
    </row>
    <row r="233" spans="24:25" ht="12.75">
      <c r="X233" s="8"/>
      <c r="Y233" s="8"/>
    </row>
    <row r="234" spans="24:25" ht="12.75">
      <c r="X234" s="8"/>
      <c r="Y234" s="8"/>
    </row>
    <row r="235" spans="24:25" ht="12.75">
      <c r="X235" s="8"/>
      <c r="Y235" s="8"/>
    </row>
    <row r="236" spans="24:25" ht="12.75">
      <c r="X236" s="8"/>
      <c r="Y236" s="8"/>
    </row>
    <row r="237" spans="24:25" ht="12.75">
      <c r="X237" s="8"/>
      <c r="Y237" s="8"/>
    </row>
    <row r="238" spans="24:25" ht="12.75">
      <c r="X238" s="8"/>
      <c r="Y238" s="8"/>
    </row>
    <row r="239" spans="24:25" ht="12.75">
      <c r="X239" s="8"/>
      <c r="Y239" s="8"/>
    </row>
    <row r="240" spans="24:25" ht="12.75">
      <c r="X240" s="8"/>
      <c r="Y240" s="8"/>
    </row>
    <row r="241" spans="24:25" ht="12.75">
      <c r="X241" s="8"/>
      <c r="Y241" s="8"/>
    </row>
    <row r="242" spans="24:25" ht="12.75">
      <c r="X242" s="8"/>
      <c r="Y242" s="8"/>
    </row>
    <row r="243" spans="24:25" ht="12.75">
      <c r="X243" s="8"/>
      <c r="Y243" s="8"/>
    </row>
    <row r="244" spans="24:25" ht="12.75">
      <c r="X244" s="8"/>
      <c r="Y244" s="8"/>
    </row>
    <row r="245" spans="24:25" ht="12.75">
      <c r="X245" s="8"/>
      <c r="Y245" s="8"/>
    </row>
    <row r="246" spans="24:25" ht="12.75">
      <c r="X246" s="8"/>
      <c r="Y246" s="8"/>
    </row>
    <row r="247" spans="24:25" ht="12.75">
      <c r="X247" s="8"/>
      <c r="Y247" s="8"/>
    </row>
    <row r="248" spans="24:25" ht="12.75">
      <c r="X248" s="8"/>
      <c r="Y248" s="8"/>
    </row>
    <row r="249" spans="24:25" ht="12.75">
      <c r="X249" s="8"/>
      <c r="Y249" s="8"/>
    </row>
    <row r="250" spans="24:25" ht="12.75">
      <c r="X250" s="8"/>
      <c r="Y250" s="8"/>
    </row>
    <row r="251" spans="24:25" ht="12.75">
      <c r="X251" s="8"/>
      <c r="Y251" s="8"/>
    </row>
    <row r="252" spans="24:25" ht="12.75">
      <c r="X252" s="8"/>
      <c r="Y252" s="8"/>
    </row>
    <row r="253" spans="24:25" ht="12.75">
      <c r="X253" s="8"/>
      <c r="Y253" s="8"/>
    </row>
    <row r="254" spans="24:25" ht="12.75">
      <c r="X254" s="8"/>
      <c r="Y254" s="8"/>
    </row>
    <row r="255" spans="24:25" ht="12.75">
      <c r="X255" s="8"/>
      <c r="Y255" s="8"/>
    </row>
    <row r="256" spans="24:25" ht="12.75">
      <c r="X256" s="8"/>
      <c r="Y256" s="8"/>
    </row>
    <row r="257" spans="24:25" ht="12.75">
      <c r="X257" s="8"/>
      <c r="Y257" s="8"/>
    </row>
    <row r="258" spans="24:25" ht="12.75">
      <c r="X258" s="8"/>
      <c r="Y258" s="8"/>
    </row>
    <row r="259" spans="24:25" ht="12.75">
      <c r="X259" s="8"/>
      <c r="Y259" s="8"/>
    </row>
    <row r="260" spans="24:25" ht="12.75">
      <c r="X260" s="8"/>
      <c r="Y260" s="8"/>
    </row>
    <row r="261" spans="24:25" ht="12.75">
      <c r="X261" s="8"/>
      <c r="Y261" s="8"/>
    </row>
    <row r="262" spans="24:25" ht="12.75">
      <c r="X262" s="8"/>
      <c r="Y262" s="8"/>
    </row>
    <row r="263" spans="24:25" ht="12.75">
      <c r="X263" s="8"/>
      <c r="Y263" s="8"/>
    </row>
    <row r="264" spans="24:25" ht="12.75">
      <c r="X264" s="8"/>
      <c r="Y264" s="8"/>
    </row>
    <row r="265" spans="24:25" ht="12.75">
      <c r="X265" s="8"/>
      <c r="Y265" s="8"/>
    </row>
    <row r="266" spans="24:25" ht="12.75">
      <c r="X266" s="8"/>
      <c r="Y266" s="8"/>
    </row>
    <row r="267" spans="24:25" ht="12.75">
      <c r="X267" s="8"/>
      <c r="Y267" s="8"/>
    </row>
    <row r="268" spans="24:25" ht="12.75">
      <c r="X268" s="8"/>
      <c r="Y268" s="8"/>
    </row>
    <row r="269" spans="24:25" ht="12.75">
      <c r="X269" s="8"/>
      <c r="Y269" s="8"/>
    </row>
    <row r="270" spans="24:25" ht="12.75">
      <c r="X270" s="8"/>
      <c r="Y270" s="8"/>
    </row>
    <row r="271" spans="24:25" ht="12.75">
      <c r="X271" s="8"/>
      <c r="Y271" s="8"/>
    </row>
    <row r="272" spans="24:25" ht="12.75">
      <c r="X272" s="8"/>
      <c r="Y272" s="8"/>
    </row>
    <row r="273" spans="24:25" ht="12.75">
      <c r="X273" s="8"/>
      <c r="Y273" s="8"/>
    </row>
    <row r="274" spans="24:25" ht="12.75">
      <c r="X274" s="8"/>
      <c r="Y274" s="8"/>
    </row>
    <row r="275" spans="24:25" ht="12.75">
      <c r="X275" s="8"/>
      <c r="Y275" s="8"/>
    </row>
    <row r="276" spans="24:25" ht="12.75">
      <c r="X276" s="8"/>
      <c r="Y276" s="8"/>
    </row>
    <row r="277" spans="24:25" ht="12.75">
      <c r="X277" s="8"/>
      <c r="Y277" s="8"/>
    </row>
    <row r="278" spans="24:25" ht="12.75">
      <c r="X278" s="8"/>
      <c r="Y278" s="8"/>
    </row>
    <row r="279" spans="24:25" ht="12.75">
      <c r="X279" s="8"/>
      <c r="Y279" s="8"/>
    </row>
    <row r="280" spans="24:25" ht="12.75">
      <c r="X280" s="8"/>
      <c r="Y280" s="8"/>
    </row>
    <row r="281" spans="24:25" ht="12.75">
      <c r="X281" s="8"/>
      <c r="Y281" s="8"/>
    </row>
    <row r="282" spans="24:25" ht="12.75">
      <c r="X282" s="8"/>
      <c r="Y282" s="8"/>
    </row>
    <row r="283" spans="24:25" ht="12.75">
      <c r="X283" s="8"/>
      <c r="Y283" s="8"/>
    </row>
    <row r="284" spans="24:25" ht="12.75">
      <c r="X284" s="8"/>
      <c r="Y284" s="8"/>
    </row>
    <row r="285" spans="24:25" ht="12.75">
      <c r="X285" s="8"/>
      <c r="Y285" s="8"/>
    </row>
    <row r="286" spans="24:25" ht="12.75">
      <c r="X286" s="8"/>
      <c r="Y286" s="8"/>
    </row>
    <row r="287" spans="24:25" ht="12.75">
      <c r="X287" s="8"/>
      <c r="Y287" s="8"/>
    </row>
    <row r="288" spans="24:25" ht="12.75">
      <c r="X288" s="8"/>
      <c r="Y288" s="8"/>
    </row>
    <row r="289" spans="24:25" ht="12.75">
      <c r="X289" s="8"/>
      <c r="Y289" s="8"/>
    </row>
    <row r="290" spans="24:25" ht="12.75">
      <c r="X290" s="8"/>
      <c r="Y290" s="8"/>
    </row>
    <row r="291" spans="24:25" ht="12.75">
      <c r="X291" s="8"/>
      <c r="Y291" s="8"/>
    </row>
    <row r="292" spans="24:25" ht="12.75">
      <c r="X292" s="8"/>
      <c r="Y292" s="8"/>
    </row>
    <row r="293" spans="24:25" ht="12.75">
      <c r="X293" s="8"/>
      <c r="Y293" s="8"/>
    </row>
    <row r="294" spans="24:25" ht="12.75">
      <c r="X294" s="8"/>
      <c r="Y294" s="8"/>
    </row>
    <row r="295" spans="24:25" ht="12.75">
      <c r="X295" s="8"/>
      <c r="Y295" s="8"/>
    </row>
    <row r="296" spans="24:25" ht="12.75">
      <c r="X296" s="8"/>
      <c r="Y296" s="8"/>
    </row>
    <row r="297" spans="24:25" ht="12.75">
      <c r="X297" s="8"/>
      <c r="Y297" s="8"/>
    </row>
    <row r="298" spans="24:25" ht="12.75">
      <c r="X298" s="8"/>
      <c r="Y298" s="8"/>
    </row>
    <row r="299" spans="24:25" ht="12.75">
      <c r="X299" s="8"/>
      <c r="Y299" s="8"/>
    </row>
    <row r="300" spans="24:25" ht="12.75">
      <c r="X300" s="8"/>
      <c r="Y300" s="8"/>
    </row>
    <row r="301" spans="24:25" ht="12.75">
      <c r="X301" s="8"/>
      <c r="Y301" s="8"/>
    </row>
    <row r="302" spans="24:25" ht="12.75">
      <c r="X302" s="8"/>
      <c r="Y302" s="8"/>
    </row>
    <row r="303" spans="24:25" ht="12.75">
      <c r="X303" s="8"/>
      <c r="Y303" s="8"/>
    </row>
    <row r="304" spans="24:25" ht="12.75">
      <c r="X304" s="8"/>
      <c r="Y304" s="8"/>
    </row>
    <row r="305" spans="24:25" ht="12.75">
      <c r="X305" s="8"/>
      <c r="Y305" s="8"/>
    </row>
    <row r="306" spans="24:25" ht="12.75">
      <c r="X306" s="8"/>
      <c r="Y306" s="8"/>
    </row>
    <row r="307" spans="24:25" ht="12.75">
      <c r="X307" s="8"/>
      <c r="Y307" s="8"/>
    </row>
    <row r="308" spans="24:25" ht="12.75">
      <c r="X308" s="8"/>
      <c r="Y308" s="8"/>
    </row>
    <row r="309" spans="24:25" ht="12.75">
      <c r="X309" s="8"/>
      <c r="Y309" s="8"/>
    </row>
    <row r="310" spans="24:25" ht="12.75">
      <c r="X310" s="8"/>
      <c r="Y310" s="8"/>
    </row>
    <row r="311" spans="24:25" ht="12.75">
      <c r="X311" s="8"/>
      <c r="Y311" s="8"/>
    </row>
    <row r="312" spans="24:25" ht="12.75">
      <c r="X312" s="8"/>
      <c r="Y312" s="8"/>
    </row>
    <row r="313" spans="24:25" ht="12.75">
      <c r="X313" s="8"/>
      <c r="Y313" s="8"/>
    </row>
    <row r="314" spans="24:25" ht="12.75">
      <c r="X314" s="8"/>
      <c r="Y314" s="8"/>
    </row>
    <row r="315" spans="24:25" ht="12.75">
      <c r="X315" s="8"/>
      <c r="Y315" s="8"/>
    </row>
    <row r="316" spans="24:25" ht="12.75">
      <c r="X316" s="8"/>
      <c r="Y316" s="8"/>
    </row>
    <row r="317" spans="24:25" ht="12.75">
      <c r="X317" s="8"/>
      <c r="Y317" s="8"/>
    </row>
    <row r="318" spans="24:25" ht="12.75">
      <c r="X318" s="8"/>
      <c r="Y318" s="8"/>
    </row>
    <row r="319" spans="24:25" ht="12.75">
      <c r="X319" s="8"/>
      <c r="Y319" s="8"/>
    </row>
    <row r="320" spans="24:25" ht="12.75">
      <c r="X320" s="8"/>
      <c r="Y320" s="8"/>
    </row>
    <row r="321" spans="24:25" ht="12.75">
      <c r="X321" s="8"/>
      <c r="Y321" s="8"/>
    </row>
    <row r="322" spans="24:25" ht="12.75">
      <c r="X322" s="8"/>
      <c r="Y322" s="8"/>
    </row>
    <row r="323" spans="24:25" ht="12.75">
      <c r="X323" s="8"/>
      <c r="Y323" s="8"/>
    </row>
    <row r="324" spans="24:25" ht="12.75">
      <c r="X324" s="8"/>
      <c r="Y324" s="8"/>
    </row>
    <row r="325" spans="24:25" ht="12.75">
      <c r="X325" s="8"/>
      <c r="Y325" s="8"/>
    </row>
    <row r="326" spans="24:25" ht="12.75">
      <c r="X326" s="8"/>
      <c r="Y326" s="8"/>
    </row>
    <row r="327" spans="24:25" ht="12.75">
      <c r="X327" s="8"/>
      <c r="Y327" s="8"/>
    </row>
    <row r="328" spans="24:25" ht="12.75">
      <c r="X328" s="8"/>
      <c r="Y328" s="8"/>
    </row>
    <row r="329" spans="24:25" ht="12.75">
      <c r="X329" s="8"/>
      <c r="Y329" s="8"/>
    </row>
    <row r="330" spans="24:25" ht="12.75">
      <c r="X330" s="8"/>
      <c r="Y330" s="8"/>
    </row>
    <row r="331" spans="24:25" ht="12.75">
      <c r="X331" s="8"/>
      <c r="Y331" s="8"/>
    </row>
    <row r="332" spans="24:25" ht="12.75">
      <c r="X332" s="8"/>
      <c r="Y332" s="8"/>
    </row>
    <row r="333" spans="24:25" ht="12.75">
      <c r="X333" s="8"/>
      <c r="Y333" s="8"/>
    </row>
    <row r="334" spans="24:25" ht="12.75">
      <c r="X334" s="8"/>
      <c r="Y334" s="8"/>
    </row>
    <row r="335" spans="24:25" ht="12.75">
      <c r="X335" s="8"/>
      <c r="Y335" s="8"/>
    </row>
    <row r="336" spans="24:25" ht="12.75">
      <c r="X336" s="8"/>
      <c r="Y336" s="8"/>
    </row>
    <row r="337" spans="24:25" ht="12.75">
      <c r="X337" s="8"/>
      <c r="Y337" s="8"/>
    </row>
    <row r="338" spans="24:25" ht="12.75">
      <c r="X338" s="8"/>
      <c r="Y338" s="8"/>
    </row>
    <row r="339" spans="24:25" ht="12.75">
      <c r="X339" s="8"/>
      <c r="Y339" s="8"/>
    </row>
    <row r="340" spans="24:25" ht="12.75">
      <c r="X340" s="8"/>
      <c r="Y340" s="8"/>
    </row>
    <row r="341" spans="24:25" ht="12.75">
      <c r="X341" s="8"/>
      <c r="Y341" s="8"/>
    </row>
    <row r="342" spans="24:25" ht="12.75">
      <c r="X342" s="8"/>
      <c r="Y342" s="8"/>
    </row>
    <row r="343" spans="24:25" ht="12.75">
      <c r="X343" s="8"/>
      <c r="Y343" s="8"/>
    </row>
    <row r="344" spans="24:25" ht="12.75">
      <c r="X344" s="8"/>
      <c r="Y344" s="8"/>
    </row>
    <row r="345" spans="24:25" ht="12.75">
      <c r="X345" s="8"/>
      <c r="Y345" s="8"/>
    </row>
    <row r="346" spans="24:25" ht="12.75">
      <c r="X346" s="8"/>
      <c r="Y346" s="8"/>
    </row>
    <row r="347" spans="24:25" ht="12.75">
      <c r="X347" s="8"/>
      <c r="Y347" s="8"/>
    </row>
    <row r="348" spans="24:25" ht="12.75">
      <c r="X348" s="8"/>
      <c r="Y348" s="8"/>
    </row>
    <row r="349" spans="24:25" ht="12.75">
      <c r="X349" s="8"/>
      <c r="Y349" s="8"/>
    </row>
    <row r="350" spans="24:25" ht="12.75">
      <c r="X350" s="8"/>
      <c r="Y350" s="8"/>
    </row>
    <row r="351" spans="24:25" ht="12.75">
      <c r="X351" s="8"/>
      <c r="Y351" s="8"/>
    </row>
    <row r="352" spans="24:25" ht="12.75">
      <c r="X352" s="8"/>
      <c r="Y352" s="8"/>
    </row>
    <row r="353" spans="24:25" ht="12.75">
      <c r="X353" s="8"/>
      <c r="Y353" s="8"/>
    </row>
    <row r="354" spans="24:25" ht="12.75">
      <c r="X354" s="8"/>
      <c r="Y354" s="8"/>
    </row>
    <row r="355" spans="24:25" ht="12.75">
      <c r="X355" s="8"/>
      <c r="Y355" s="8"/>
    </row>
    <row r="356" spans="24:25" ht="12.75">
      <c r="X356" s="8"/>
      <c r="Y356" s="8"/>
    </row>
    <row r="357" spans="24:25" ht="12.75">
      <c r="X357" s="8"/>
      <c r="Y357" s="8"/>
    </row>
    <row r="358" spans="24:25" ht="12.75">
      <c r="X358" s="8"/>
      <c r="Y358" s="8"/>
    </row>
    <row r="359" spans="24:25" ht="12.75">
      <c r="X359" s="8"/>
      <c r="Y359" s="8"/>
    </row>
    <row r="360" spans="24:25" ht="12.75">
      <c r="X360" s="8"/>
      <c r="Y360" s="8"/>
    </row>
    <row r="361" spans="24:25" ht="12.75">
      <c r="X361" s="8"/>
      <c r="Y361" s="8"/>
    </row>
    <row r="362" spans="24:25" ht="12.75">
      <c r="X362" s="8"/>
      <c r="Y362" s="8"/>
    </row>
    <row r="363" spans="24:25" ht="12.75">
      <c r="X363" s="8"/>
      <c r="Y363" s="8"/>
    </row>
    <row r="364" spans="24:25" ht="12.75">
      <c r="X364" s="8"/>
      <c r="Y364" s="8"/>
    </row>
    <row r="365" spans="24:25" ht="12.75">
      <c r="X365" s="8"/>
      <c r="Y365" s="8"/>
    </row>
    <row r="366" spans="24:25" ht="12.75">
      <c r="X366" s="8"/>
      <c r="Y366" s="8"/>
    </row>
    <row r="367" spans="24:25" ht="12.75">
      <c r="X367" s="8"/>
      <c r="Y367" s="8"/>
    </row>
    <row r="368" spans="24:25" ht="12.75">
      <c r="X368" s="8"/>
      <c r="Y368" s="8"/>
    </row>
    <row r="369" spans="24:25" ht="12.75">
      <c r="X369" s="8"/>
      <c r="Y369" s="8"/>
    </row>
    <row r="370" spans="24:25" ht="12.75">
      <c r="X370" s="8"/>
      <c r="Y370" s="8"/>
    </row>
    <row r="371" spans="24:25" ht="12.75">
      <c r="X371" s="8"/>
      <c r="Y371" s="8"/>
    </row>
    <row r="372" spans="24:25" ht="12.75">
      <c r="X372" s="8"/>
      <c r="Y372" s="8"/>
    </row>
    <row r="373" spans="24:25" ht="12.75">
      <c r="X373" s="8"/>
      <c r="Y373" s="8"/>
    </row>
    <row r="374" spans="24:25" ht="12.75">
      <c r="X374" s="8"/>
      <c r="Y374" s="8"/>
    </row>
    <row r="375" spans="24:25" ht="12.75">
      <c r="X375" s="8"/>
      <c r="Y375" s="8"/>
    </row>
    <row r="376" spans="24:25" ht="12.75">
      <c r="X376" s="8"/>
      <c r="Y376" s="8"/>
    </row>
    <row r="377" spans="24:25" ht="12.75">
      <c r="X377" s="8"/>
      <c r="Y377" s="8"/>
    </row>
    <row r="378" spans="24:25" ht="12.75">
      <c r="X378" s="8"/>
      <c r="Y378" s="8"/>
    </row>
    <row r="379" spans="24:25" ht="12.75">
      <c r="X379" s="8"/>
      <c r="Y379" s="8"/>
    </row>
    <row r="380" spans="24:25" ht="12.75">
      <c r="X380" s="8"/>
      <c r="Y380" s="8"/>
    </row>
    <row r="381" spans="24:25" ht="12.75">
      <c r="X381" s="8"/>
      <c r="Y381" s="8"/>
    </row>
    <row r="382" spans="24:25" ht="12.75">
      <c r="X382" s="8"/>
      <c r="Y382" s="8"/>
    </row>
    <row r="383" spans="24:25" ht="12.75">
      <c r="X383" s="8"/>
      <c r="Y383" s="8"/>
    </row>
    <row r="384" spans="24:25" ht="12.75">
      <c r="X384" s="8"/>
      <c r="Y384" s="8"/>
    </row>
    <row r="385" spans="24:25" ht="12.75">
      <c r="X385" s="8"/>
      <c r="Y385" s="8"/>
    </row>
    <row r="386" spans="24:25" ht="12.75">
      <c r="X386" s="8"/>
      <c r="Y386" s="8"/>
    </row>
    <row r="387" spans="24:25" ht="12.75">
      <c r="X387" s="8"/>
      <c r="Y387" s="8"/>
    </row>
    <row r="388" spans="24:25" ht="12.75">
      <c r="X388" s="8"/>
      <c r="Y388" s="8"/>
    </row>
    <row r="389" spans="24:25" ht="12.75">
      <c r="X389" s="8"/>
      <c r="Y389" s="8"/>
    </row>
    <row r="390" spans="24:25" ht="12.75">
      <c r="X390" s="8"/>
      <c r="Y390" s="8"/>
    </row>
    <row r="391" spans="24:25" ht="12.75">
      <c r="X391" s="8"/>
      <c r="Y391" s="8"/>
    </row>
    <row r="392" spans="24:25" ht="12.75">
      <c r="X392" s="8"/>
      <c r="Y392" s="8"/>
    </row>
    <row r="393" spans="24:25" ht="12.75">
      <c r="X393" s="8"/>
      <c r="Y393" s="8"/>
    </row>
    <row r="394" spans="24:25" ht="12.75">
      <c r="X394" s="8"/>
      <c r="Y394" s="8"/>
    </row>
    <row r="395" spans="24:25" ht="12.75">
      <c r="X395" s="8"/>
      <c r="Y395" s="8"/>
    </row>
    <row r="396" spans="24:25" ht="12.75">
      <c r="X396" s="8"/>
      <c r="Y396" s="8"/>
    </row>
    <row r="397" spans="24:25" ht="12.75">
      <c r="X397" s="8"/>
      <c r="Y397" s="8"/>
    </row>
    <row r="398" spans="24:25" ht="12.75">
      <c r="X398" s="8"/>
      <c r="Y398" s="8"/>
    </row>
    <row r="399" spans="24:25" ht="12.75">
      <c r="X399" s="8"/>
      <c r="Y399" s="8"/>
    </row>
    <row r="400" spans="24:25" ht="12.75">
      <c r="X400" s="8"/>
      <c r="Y400" s="8"/>
    </row>
    <row r="401" spans="24:25" ht="12.75">
      <c r="X401" s="8"/>
      <c r="Y401" s="8"/>
    </row>
    <row r="402" spans="24:25" ht="12.75">
      <c r="X402" s="8"/>
      <c r="Y402" s="8"/>
    </row>
    <row r="403" spans="24:25" ht="12.75">
      <c r="X403" s="8"/>
      <c r="Y403" s="8"/>
    </row>
    <row r="404" spans="24:25" ht="12.75">
      <c r="X404" s="8"/>
      <c r="Y404" s="8"/>
    </row>
    <row r="405" spans="24:25" ht="12.75">
      <c r="X405" s="8"/>
      <c r="Y405" s="8"/>
    </row>
    <row r="406" spans="24:25" ht="12.75">
      <c r="X406" s="8"/>
      <c r="Y406" s="8"/>
    </row>
    <row r="407" spans="24:25" ht="12.75">
      <c r="X407" s="8"/>
      <c r="Y407" s="8"/>
    </row>
    <row r="408" spans="24:25" ht="12.75">
      <c r="X408" s="8"/>
      <c r="Y408" s="8"/>
    </row>
    <row r="409" spans="24:25" ht="12.75">
      <c r="X409" s="8"/>
      <c r="Y409" s="8"/>
    </row>
    <row r="410" spans="24:25" ht="12.75">
      <c r="X410" s="8"/>
      <c r="Y410" s="8"/>
    </row>
    <row r="411" spans="24:25" ht="12.75">
      <c r="X411" s="8"/>
      <c r="Y411" s="8"/>
    </row>
    <row r="412" spans="24:25" ht="12.75">
      <c r="X412" s="8"/>
      <c r="Y412" s="8"/>
    </row>
    <row r="413" spans="24:25" ht="12.75">
      <c r="X413" s="8"/>
      <c r="Y413" s="8"/>
    </row>
    <row r="414" spans="24:25" ht="12.75">
      <c r="X414" s="8"/>
      <c r="Y414" s="8"/>
    </row>
    <row r="415" spans="24:25" ht="12.75">
      <c r="X415" s="8"/>
      <c r="Y415" s="8"/>
    </row>
    <row r="416" spans="24:25" ht="12.75">
      <c r="X416" s="8"/>
      <c r="Y416" s="8"/>
    </row>
    <row r="417" spans="24:25" ht="12.75">
      <c r="X417" s="8"/>
      <c r="Y417" s="8"/>
    </row>
    <row r="418" spans="24:25" ht="12.75">
      <c r="X418" s="8"/>
      <c r="Y418" s="8"/>
    </row>
    <row r="419" spans="24:25" ht="12.75">
      <c r="X419" s="8"/>
      <c r="Y419" s="8"/>
    </row>
    <row r="420" spans="24:25" ht="12.75">
      <c r="X420" s="8"/>
      <c r="Y420" s="8"/>
    </row>
    <row r="421" spans="24:25" ht="12.75">
      <c r="X421" s="8"/>
      <c r="Y421" s="8"/>
    </row>
    <row r="422" spans="24:25" ht="12.75">
      <c r="X422" s="8"/>
      <c r="Y422" s="8"/>
    </row>
    <row r="423" spans="24:25" ht="12.75">
      <c r="X423" s="8"/>
      <c r="Y423" s="8"/>
    </row>
    <row r="424" spans="24:25" ht="12.75">
      <c r="X424" s="8"/>
      <c r="Y424" s="8"/>
    </row>
    <row r="425" spans="24:25" ht="12.75">
      <c r="X425" s="8"/>
      <c r="Y425" s="8"/>
    </row>
    <row r="426" spans="24:25" ht="12.75">
      <c r="X426" s="8"/>
      <c r="Y426" s="8"/>
    </row>
    <row r="427" spans="24:25" ht="12.75">
      <c r="X427" s="8"/>
      <c r="Y427" s="8"/>
    </row>
    <row r="428" spans="24:25" ht="12.75">
      <c r="X428" s="8"/>
      <c r="Y428" s="8"/>
    </row>
    <row r="429" spans="24:25" ht="12.75">
      <c r="X429" s="8"/>
      <c r="Y429" s="8"/>
    </row>
    <row r="430" spans="24:25" ht="12.75">
      <c r="X430" s="8"/>
      <c r="Y430" s="8"/>
    </row>
    <row r="431" spans="24:25" ht="12.75">
      <c r="X431" s="8"/>
      <c r="Y431" s="8"/>
    </row>
    <row r="432" spans="24:25" ht="12.75">
      <c r="X432" s="8"/>
      <c r="Y432" s="8"/>
    </row>
    <row r="433" spans="24:25" ht="12.75">
      <c r="X433" s="8"/>
      <c r="Y433" s="8"/>
    </row>
    <row r="434" spans="24:25" ht="12.75">
      <c r="X434" s="8"/>
      <c r="Y434" s="8"/>
    </row>
    <row r="435" spans="24:25" ht="12.75">
      <c r="X435" s="8"/>
      <c r="Y435" s="8"/>
    </row>
    <row r="436" spans="24:25" ht="12.75">
      <c r="X436" s="8"/>
      <c r="Y436" s="8"/>
    </row>
    <row r="437" spans="24:25" ht="12.75">
      <c r="X437" s="8"/>
      <c r="Y437" s="8"/>
    </row>
    <row r="438" spans="24:25" ht="12.75">
      <c r="X438" s="8"/>
      <c r="Y438" s="8"/>
    </row>
    <row r="439" spans="24:25" ht="12.75">
      <c r="X439" s="8"/>
      <c r="Y439" s="8"/>
    </row>
    <row r="440" spans="24:25" ht="12.75">
      <c r="X440" s="8"/>
      <c r="Y440" s="8"/>
    </row>
    <row r="441" spans="24:25" ht="12.75">
      <c r="X441" s="8"/>
      <c r="Y441" s="8"/>
    </row>
    <row r="442" spans="24:25" ht="12.75">
      <c r="X442" s="8"/>
      <c r="Y442" s="8"/>
    </row>
    <row r="443" spans="24:25" ht="12.75">
      <c r="X443" s="8"/>
      <c r="Y443" s="8"/>
    </row>
    <row r="444" spans="24:25" ht="12.75">
      <c r="X444" s="8"/>
      <c r="Y444" s="8"/>
    </row>
    <row r="445" spans="24:25" ht="12.75">
      <c r="X445" s="8"/>
      <c r="Y445" s="8"/>
    </row>
    <row r="446" spans="24:25" ht="12.75">
      <c r="X446" s="8"/>
      <c r="Y446" s="8"/>
    </row>
    <row r="447" spans="24:25" ht="12.75">
      <c r="X447" s="8"/>
      <c r="Y447" s="8"/>
    </row>
    <row r="448" spans="24:25" ht="12.75">
      <c r="X448" s="8"/>
      <c r="Y448" s="8"/>
    </row>
    <row r="449" spans="24:25" ht="12.75">
      <c r="X449" s="8"/>
      <c r="Y449" s="8"/>
    </row>
    <row r="450" spans="24:25" ht="12.75">
      <c r="X450" s="8"/>
      <c r="Y450" s="8"/>
    </row>
    <row r="451" spans="24:25" ht="12.75">
      <c r="X451" s="8"/>
      <c r="Y451" s="8"/>
    </row>
    <row r="452" spans="24:25" ht="12.75">
      <c r="X452" s="8"/>
      <c r="Y452" s="8"/>
    </row>
    <row r="453" spans="24:25" ht="12.75">
      <c r="X453" s="8"/>
      <c r="Y453" s="8"/>
    </row>
    <row r="454" spans="24:25" ht="12.75">
      <c r="X454" s="8"/>
      <c r="Y454" s="8"/>
    </row>
    <row r="455" spans="24:25" ht="12.75">
      <c r="X455" s="8"/>
      <c r="Y455" s="8"/>
    </row>
    <row r="456" spans="24:25" ht="12.75">
      <c r="X456" s="8"/>
      <c r="Y456" s="8"/>
    </row>
    <row r="457" spans="24:25" ht="12.75">
      <c r="X457" s="8"/>
      <c r="Y457" s="8"/>
    </row>
    <row r="458" spans="24:25" ht="12.75">
      <c r="X458" s="8"/>
      <c r="Y458" s="8"/>
    </row>
    <row r="459" spans="24:25" ht="12.75">
      <c r="X459" s="8"/>
      <c r="Y459" s="8"/>
    </row>
    <row r="460" spans="24:25" ht="12.75">
      <c r="X460" s="8"/>
      <c r="Y460" s="8"/>
    </row>
    <row r="461" spans="24:25" ht="12.75">
      <c r="X461" s="8"/>
      <c r="Y461" s="8"/>
    </row>
    <row r="462" spans="24:25" ht="12.75">
      <c r="X462" s="8"/>
      <c r="Y462" s="8"/>
    </row>
    <row r="463" spans="24:25" ht="12.75">
      <c r="X463" s="8"/>
      <c r="Y463" s="8"/>
    </row>
    <row r="464" spans="24:25" ht="12.75">
      <c r="X464" s="8"/>
      <c r="Y464" s="8"/>
    </row>
    <row r="465" spans="24:25" ht="12.75">
      <c r="X465" s="8"/>
      <c r="Y465" s="8"/>
    </row>
    <row r="466" spans="24:25" ht="12.75">
      <c r="X466" s="8"/>
      <c r="Y466" s="8"/>
    </row>
    <row r="467" spans="24:25" ht="12.75">
      <c r="X467" s="8"/>
      <c r="Y467" s="8"/>
    </row>
    <row r="468" spans="24:25" ht="12.75">
      <c r="X468" s="8"/>
      <c r="Y468" s="8"/>
    </row>
    <row r="469" spans="24:25" ht="12.75">
      <c r="X469" s="8"/>
      <c r="Y469" s="8"/>
    </row>
    <row r="470" spans="24:25" ht="12.75">
      <c r="X470" s="8"/>
      <c r="Y470" s="8"/>
    </row>
    <row r="471" spans="24:25" ht="12.75">
      <c r="X471" s="8"/>
      <c r="Y471" s="8"/>
    </row>
    <row r="472" spans="24:25" ht="12.75">
      <c r="X472" s="8"/>
      <c r="Y472" s="8"/>
    </row>
    <row r="473" spans="24:25" ht="12.75">
      <c r="X473" s="8"/>
      <c r="Y473" s="8"/>
    </row>
    <row r="474" spans="24:25" ht="12.75">
      <c r="X474" s="8"/>
      <c r="Y474" s="8"/>
    </row>
    <row r="475" spans="24:25" ht="12.75">
      <c r="X475" s="8"/>
      <c r="Y475" s="8"/>
    </row>
    <row r="476" spans="24:25" ht="12.75">
      <c r="X476" s="8"/>
      <c r="Y476" s="8"/>
    </row>
    <row r="477" spans="24:25" ht="12.75">
      <c r="X477" s="8"/>
      <c r="Y477" s="8"/>
    </row>
    <row r="478" spans="24:25" ht="12.75">
      <c r="X478" s="8"/>
      <c r="Y478" s="8"/>
    </row>
    <row r="479" spans="24:25" ht="12.75">
      <c r="X479" s="8"/>
      <c r="Y479" s="8"/>
    </row>
    <row r="480" spans="24:25" ht="12.75">
      <c r="X480" s="8"/>
      <c r="Y480" s="8"/>
    </row>
    <row r="481" spans="24:25" ht="12.75">
      <c r="X481" s="8"/>
      <c r="Y481" s="8"/>
    </row>
    <row r="482" spans="24:25" ht="12.75">
      <c r="X482" s="8"/>
      <c r="Y482" s="8"/>
    </row>
    <row r="483" spans="24:25" ht="12.75">
      <c r="X483" s="8"/>
      <c r="Y483" s="8"/>
    </row>
    <row r="484" spans="24:25" ht="12.75">
      <c r="X484" s="8"/>
      <c r="Y484" s="8"/>
    </row>
    <row r="485" spans="24:25" ht="12.75">
      <c r="X485" s="8"/>
      <c r="Y485" s="8"/>
    </row>
    <row r="486" spans="24:25" ht="12.75">
      <c r="X486" s="8"/>
      <c r="Y486" s="8"/>
    </row>
    <row r="487" spans="24:25" ht="12.75">
      <c r="X487" s="8"/>
      <c r="Y487" s="8"/>
    </row>
    <row r="488" spans="24:25" ht="12.75">
      <c r="X488" s="8"/>
      <c r="Y488" s="8"/>
    </row>
    <row r="489" spans="24:25" ht="12.75">
      <c r="X489" s="8"/>
      <c r="Y489" s="8"/>
    </row>
    <row r="490" spans="24:25" ht="12.75">
      <c r="X490" s="8"/>
      <c r="Y490" s="8"/>
    </row>
    <row r="491" spans="24:25" ht="12.75">
      <c r="X491" s="8"/>
      <c r="Y491" s="8"/>
    </row>
    <row r="492" spans="24:25" ht="12.75">
      <c r="X492" s="8"/>
      <c r="Y492" s="8"/>
    </row>
    <row r="493" spans="24:25" ht="12.75">
      <c r="X493" s="8"/>
      <c r="Y493" s="8"/>
    </row>
    <row r="494" spans="24:25" ht="12.75">
      <c r="X494" s="8"/>
      <c r="Y494" s="8"/>
    </row>
    <row r="495" spans="24:25" ht="12.75">
      <c r="X495" s="8"/>
      <c r="Y495" s="8"/>
    </row>
    <row r="496" spans="24:25" ht="12.75">
      <c r="X496" s="8"/>
      <c r="Y496" s="8"/>
    </row>
    <row r="497" spans="24:25" ht="12.75">
      <c r="X497" s="8"/>
      <c r="Y497" s="8"/>
    </row>
    <row r="498" spans="24:25" ht="12.75">
      <c r="X498" s="8"/>
      <c r="Y498" s="8"/>
    </row>
    <row r="499" spans="24:25" ht="12.75">
      <c r="X499" s="8"/>
      <c r="Y499" s="8"/>
    </row>
    <row r="500" spans="24:25" ht="12.75">
      <c r="X500" s="8"/>
      <c r="Y500" s="8"/>
    </row>
    <row r="501" spans="24:25" ht="12.75">
      <c r="X501" s="8"/>
      <c r="Y501" s="8"/>
    </row>
    <row r="502" spans="24:25" ht="12.75">
      <c r="X502" s="8"/>
      <c r="Y502" s="8"/>
    </row>
    <row r="503" spans="24:25" ht="12.75">
      <c r="X503" s="8"/>
      <c r="Y503" s="8"/>
    </row>
    <row r="504" spans="24:25" ht="12.75">
      <c r="X504" s="8"/>
      <c r="Y504" s="8"/>
    </row>
    <row r="505" spans="24:25" ht="12.75">
      <c r="X505" s="8"/>
      <c r="Y505" s="8"/>
    </row>
    <row r="506" spans="24:25" ht="12.75">
      <c r="X506" s="8"/>
      <c r="Y506" s="8"/>
    </row>
    <row r="507" spans="24:25" ht="12.75">
      <c r="X507" s="8"/>
      <c r="Y507" s="8"/>
    </row>
    <row r="508" spans="24:25" ht="12.75">
      <c r="X508" s="8"/>
      <c r="Y508" s="8"/>
    </row>
    <row r="509" spans="24:25" ht="12.75">
      <c r="X509" s="8"/>
      <c r="Y509" s="8"/>
    </row>
    <row r="510" spans="24:25" ht="12.75">
      <c r="X510" s="8"/>
      <c r="Y510" s="8"/>
    </row>
    <row r="511" spans="24:25" ht="12.75">
      <c r="X511" s="8"/>
      <c r="Y511" s="8"/>
    </row>
    <row r="512" spans="24:25" ht="12.75">
      <c r="X512" s="8"/>
      <c r="Y512" s="8"/>
    </row>
    <row r="513" spans="24:25" ht="12.75">
      <c r="X513" s="8"/>
      <c r="Y513" s="8"/>
    </row>
    <row r="514" spans="24:25" ht="12.75">
      <c r="X514" s="8"/>
      <c r="Y514" s="8"/>
    </row>
    <row r="515" spans="24:25" ht="12.75">
      <c r="X515" s="8"/>
      <c r="Y515" s="8"/>
    </row>
    <row r="516" spans="24:25" ht="12.75">
      <c r="X516" s="8"/>
      <c r="Y516" s="8"/>
    </row>
    <row r="517" spans="24:25" ht="12.75">
      <c r="X517" s="8"/>
      <c r="Y517" s="8"/>
    </row>
    <row r="518" spans="24:25" ht="12.75">
      <c r="X518" s="8"/>
      <c r="Y518" s="8"/>
    </row>
    <row r="519" spans="24:25" ht="12.75">
      <c r="X519" s="8"/>
      <c r="Y519" s="8"/>
    </row>
    <row r="520" spans="24:25" ht="12.75">
      <c r="X520" s="8"/>
      <c r="Y520" s="8"/>
    </row>
    <row r="521" spans="24:25" ht="12.75">
      <c r="X521" s="8"/>
      <c r="Y521" s="8"/>
    </row>
    <row r="522" spans="24:25" ht="12.75">
      <c r="X522" s="8"/>
      <c r="Y522" s="8"/>
    </row>
    <row r="523" spans="24:25" ht="12.75">
      <c r="X523" s="8"/>
      <c r="Y523" s="8"/>
    </row>
    <row r="524" spans="24:25" ht="12.75">
      <c r="X524" s="8"/>
      <c r="Y524" s="8"/>
    </row>
    <row r="525" spans="24:25" ht="12.75">
      <c r="X525" s="8"/>
      <c r="Y525" s="8"/>
    </row>
    <row r="526" spans="24:25" ht="12.75">
      <c r="X526" s="8"/>
      <c r="Y526" s="8"/>
    </row>
    <row r="527" spans="24:25" ht="12.75">
      <c r="X527" s="8"/>
      <c r="Y527" s="8"/>
    </row>
    <row r="528" spans="24:25" ht="12.75">
      <c r="X528" s="8"/>
      <c r="Y528" s="8"/>
    </row>
    <row r="529" spans="24:25" ht="12.75">
      <c r="X529" s="8"/>
      <c r="Y529" s="8"/>
    </row>
    <row r="530" spans="24:25" ht="12.75">
      <c r="X530" s="8"/>
      <c r="Y530" s="8"/>
    </row>
    <row r="531" spans="24:25" ht="12.75">
      <c r="X531" s="8"/>
      <c r="Y531" s="8"/>
    </row>
    <row r="532" spans="24:25" ht="12.75">
      <c r="X532" s="8"/>
      <c r="Y532" s="8"/>
    </row>
    <row r="533" spans="24:25" ht="12.75">
      <c r="X533" s="8"/>
      <c r="Y533" s="8"/>
    </row>
    <row r="534" spans="24:25" ht="12.75">
      <c r="X534" s="8"/>
      <c r="Y534" s="8"/>
    </row>
    <row r="535" spans="24:25" ht="12.75">
      <c r="X535" s="8"/>
      <c r="Y535" s="8"/>
    </row>
    <row r="536" spans="24:25" ht="12.75">
      <c r="X536" s="8"/>
      <c r="Y536" s="8"/>
    </row>
    <row r="537" spans="24:25" ht="12.75">
      <c r="X537" s="8"/>
      <c r="Y537" s="8"/>
    </row>
    <row r="538" spans="24:25" ht="12.75">
      <c r="X538" s="8"/>
      <c r="Y538" s="8"/>
    </row>
    <row r="539" spans="24:25" ht="12.75">
      <c r="X539" s="8"/>
      <c r="Y539" s="8"/>
    </row>
    <row r="540" spans="24:25" ht="12.75">
      <c r="X540" s="8"/>
      <c r="Y540" s="8"/>
    </row>
    <row r="541" spans="24:25" ht="12.75">
      <c r="X541" s="8"/>
      <c r="Y541" s="8"/>
    </row>
    <row r="542" spans="24:25" ht="12.75">
      <c r="X542" s="8"/>
      <c r="Y542" s="8"/>
    </row>
    <row r="543" spans="24:25" ht="12.75">
      <c r="X543" s="8"/>
      <c r="Y543" s="8"/>
    </row>
    <row r="544" spans="24:25" ht="12.75">
      <c r="X544" s="8"/>
      <c r="Y544" s="8"/>
    </row>
    <row r="545" spans="24:25" ht="12.75">
      <c r="X545" s="8"/>
      <c r="Y545" s="8"/>
    </row>
    <row r="546" spans="24:25" ht="12.75">
      <c r="X546" s="8"/>
      <c r="Y546" s="8"/>
    </row>
    <row r="547" spans="24:25" ht="12.75">
      <c r="X547" s="8"/>
      <c r="Y547" s="8"/>
    </row>
    <row r="548" spans="24:25" ht="12.75">
      <c r="X548" s="8"/>
      <c r="Y548" s="8"/>
    </row>
    <row r="549" spans="24:25" ht="12.75">
      <c r="X549" s="8"/>
      <c r="Y549" s="8"/>
    </row>
    <row r="550" spans="24:25" ht="12.75">
      <c r="X550" s="8"/>
      <c r="Y550" s="8"/>
    </row>
    <row r="551" spans="24:25" ht="12.75">
      <c r="X551" s="8"/>
      <c r="Y551" s="8"/>
    </row>
    <row r="552" spans="24:25" ht="12.75">
      <c r="X552" s="8"/>
      <c r="Y552" s="8"/>
    </row>
    <row r="553" spans="24:25" ht="12.75">
      <c r="X553" s="8"/>
      <c r="Y553" s="8"/>
    </row>
    <row r="554" spans="24:25" ht="12.75">
      <c r="X554" s="8"/>
      <c r="Y554" s="8"/>
    </row>
    <row r="555" spans="24:25" ht="12.75">
      <c r="X555" s="8"/>
      <c r="Y555" s="8"/>
    </row>
    <row r="556" spans="24:25" ht="12.75">
      <c r="X556" s="8"/>
      <c r="Y556" s="8"/>
    </row>
    <row r="557" spans="24:25" ht="12.75">
      <c r="X557" s="8"/>
      <c r="Y557" s="8"/>
    </row>
    <row r="558" spans="24:25" ht="12.75">
      <c r="X558" s="8"/>
      <c r="Y558" s="8"/>
    </row>
    <row r="559" spans="24:25" ht="12.75">
      <c r="X559" s="8"/>
      <c r="Y559" s="8"/>
    </row>
    <row r="560" spans="24:25" ht="12.75">
      <c r="X560" s="8"/>
      <c r="Y560" s="8"/>
    </row>
    <row r="561" spans="24:25" ht="12.75">
      <c r="X561" s="8"/>
      <c r="Y561" s="8"/>
    </row>
    <row r="562" spans="24:25" ht="12.75">
      <c r="X562" s="8"/>
      <c r="Y562" s="8"/>
    </row>
    <row r="563" spans="24:25" ht="12.75">
      <c r="X563" s="8"/>
      <c r="Y563" s="8"/>
    </row>
    <row r="564" spans="24:25" ht="12.75">
      <c r="X564" s="8"/>
      <c r="Y564" s="8"/>
    </row>
    <row r="565" spans="24:25" ht="12.75">
      <c r="X565" s="8"/>
      <c r="Y565" s="8"/>
    </row>
    <row r="566" spans="24:25" ht="12.75">
      <c r="X566" s="8"/>
      <c r="Y566" s="8"/>
    </row>
    <row r="567" spans="24:25" ht="12.75">
      <c r="X567" s="8"/>
      <c r="Y567" s="8"/>
    </row>
    <row r="568" spans="24:25" ht="12.75">
      <c r="X568" s="8"/>
      <c r="Y568" s="8"/>
    </row>
    <row r="569" spans="24:25" ht="12.75">
      <c r="X569" s="8"/>
      <c r="Y569" s="8"/>
    </row>
    <row r="570" spans="24:25" ht="12.75">
      <c r="X570" s="8"/>
      <c r="Y570" s="8"/>
    </row>
    <row r="571" spans="24:25" ht="12.75">
      <c r="X571" s="8"/>
      <c r="Y571" s="8"/>
    </row>
    <row r="572" spans="24:25" ht="12.75">
      <c r="X572" s="8"/>
      <c r="Y572" s="8"/>
    </row>
    <row r="573" spans="24:25" ht="12.75">
      <c r="X573" s="8"/>
      <c r="Y573" s="8"/>
    </row>
    <row r="574" spans="24:25" ht="12.75">
      <c r="X574" s="8"/>
      <c r="Y574" s="8"/>
    </row>
    <row r="575" spans="24:25" ht="12.75">
      <c r="X575" s="8"/>
      <c r="Y575" s="8"/>
    </row>
    <row r="576" spans="24:25" ht="12.75">
      <c r="X576" s="8"/>
      <c r="Y576" s="8"/>
    </row>
    <row r="577" spans="24:25" ht="12.75">
      <c r="X577" s="8"/>
      <c r="Y577" s="8"/>
    </row>
    <row r="578" spans="24:25" ht="12.75">
      <c r="X578" s="8"/>
      <c r="Y578" s="8"/>
    </row>
    <row r="579" spans="24:25" ht="12.75">
      <c r="X579" s="8"/>
      <c r="Y579" s="8"/>
    </row>
    <row r="580" spans="24:25" ht="12.75">
      <c r="X580" s="8"/>
      <c r="Y580" s="8"/>
    </row>
    <row r="581" spans="24:25" ht="12.75">
      <c r="X581" s="8"/>
      <c r="Y581" s="8"/>
    </row>
    <row r="582" spans="24:25" ht="12.75">
      <c r="X582" s="8"/>
      <c r="Y582" s="8"/>
    </row>
    <row r="583" spans="24:25" ht="12.75">
      <c r="X583" s="8"/>
      <c r="Y583" s="8"/>
    </row>
    <row r="584" spans="24:25" ht="12.75">
      <c r="X584" s="8"/>
      <c r="Y584" s="8"/>
    </row>
    <row r="585" spans="24:25" ht="12.75">
      <c r="X585" s="8"/>
      <c r="Y585" s="8"/>
    </row>
    <row r="586" spans="24:25" ht="12.75">
      <c r="X586" s="8"/>
      <c r="Y586" s="8"/>
    </row>
    <row r="587" spans="24:25" ht="12.75">
      <c r="X587" s="8"/>
      <c r="Y587" s="8"/>
    </row>
    <row r="588" spans="24:25" ht="12.75">
      <c r="X588" s="8"/>
      <c r="Y588" s="8"/>
    </row>
    <row r="589" spans="24:25" ht="12.75">
      <c r="X589" s="8"/>
      <c r="Y589" s="8"/>
    </row>
    <row r="590" spans="24:25" ht="12.75">
      <c r="X590" s="8"/>
      <c r="Y590" s="8"/>
    </row>
    <row r="591" spans="24:25" ht="12.75">
      <c r="X591" s="8"/>
      <c r="Y591" s="8"/>
    </row>
    <row r="592" spans="24:25" ht="12.75">
      <c r="X592" s="8"/>
      <c r="Y592" s="8"/>
    </row>
    <row r="593" spans="24:25" ht="12.75">
      <c r="X593" s="8"/>
      <c r="Y593" s="8"/>
    </row>
    <row r="594" spans="24:25" ht="12.75">
      <c r="X594" s="8"/>
      <c r="Y594" s="8"/>
    </row>
    <row r="595" spans="24:25" ht="12.75">
      <c r="X595" s="8"/>
      <c r="Y595" s="8"/>
    </row>
    <row r="596" spans="24:25" ht="12.75">
      <c r="X596" s="8"/>
      <c r="Y596" s="8"/>
    </row>
    <row r="597" spans="24:25" ht="12.75">
      <c r="X597" s="8"/>
      <c r="Y597" s="8"/>
    </row>
    <row r="598" spans="24:25" ht="12.75">
      <c r="X598" s="8"/>
      <c r="Y598" s="8"/>
    </row>
    <row r="599" spans="24:25" ht="12.75">
      <c r="X599" s="8"/>
      <c r="Y599" s="8"/>
    </row>
    <row r="600" spans="24:25" ht="12.75">
      <c r="X600" s="8"/>
      <c r="Y600" s="8"/>
    </row>
    <row r="601" spans="24:25" ht="12.75">
      <c r="X601" s="8"/>
      <c r="Y601" s="8"/>
    </row>
    <row r="602" spans="24:25" ht="12.75">
      <c r="X602" s="8"/>
      <c r="Y602" s="8"/>
    </row>
    <row r="603" spans="24:25" ht="12.75">
      <c r="X603" s="8"/>
      <c r="Y603" s="8"/>
    </row>
    <row r="604" spans="24:25" ht="12.75">
      <c r="X604" s="8"/>
      <c r="Y604" s="8"/>
    </row>
    <row r="605" spans="24:25" ht="12.75">
      <c r="X605" s="8"/>
      <c r="Y605" s="8"/>
    </row>
    <row r="606" spans="24:25" ht="12.75">
      <c r="X606" s="8"/>
      <c r="Y606" s="8"/>
    </row>
    <row r="607" spans="24:25" ht="12.75">
      <c r="X607" s="8"/>
      <c r="Y607" s="8"/>
    </row>
    <row r="608" spans="24:25" ht="12.75">
      <c r="X608" s="8"/>
      <c r="Y608" s="8"/>
    </row>
    <row r="609" spans="24:25" ht="12.75">
      <c r="X609" s="8"/>
      <c r="Y609" s="8"/>
    </row>
    <row r="610" spans="24:25" ht="12.75">
      <c r="X610" s="8"/>
      <c r="Y610" s="8"/>
    </row>
    <row r="611" spans="24:25" ht="12.75">
      <c r="X611" s="8"/>
      <c r="Y611" s="8"/>
    </row>
    <row r="612" spans="24:25" ht="12.75">
      <c r="X612" s="8"/>
      <c r="Y612" s="8"/>
    </row>
    <row r="613" spans="24:25" ht="12.75">
      <c r="X613" s="8"/>
      <c r="Y613" s="8"/>
    </row>
    <row r="614" spans="24:25" ht="12.75">
      <c r="X614" s="8"/>
      <c r="Y614" s="8"/>
    </row>
    <row r="615" spans="24:25" ht="12.75">
      <c r="X615" s="8"/>
      <c r="Y615" s="8"/>
    </row>
    <row r="616" spans="24:25" ht="12.75">
      <c r="X616" s="8"/>
      <c r="Y616" s="8"/>
    </row>
    <row r="617" spans="24:25" ht="12.75">
      <c r="X617" s="8"/>
      <c r="Y617" s="8"/>
    </row>
    <row r="618" spans="24:25" ht="12.75">
      <c r="X618" s="8"/>
      <c r="Y618" s="8"/>
    </row>
    <row r="619" spans="24:25" ht="12.75">
      <c r="X619" s="8"/>
      <c r="Y619" s="8"/>
    </row>
    <row r="620" spans="24:25" ht="12.75">
      <c r="X620" s="8"/>
      <c r="Y620" s="8"/>
    </row>
    <row r="621" spans="24:25" ht="12.75">
      <c r="X621" s="8"/>
      <c r="Y621" s="8"/>
    </row>
    <row r="622" spans="24:25" ht="12.75">
      <c r="X622" s="8"/>
      <c r="Y622" s="8"/>
    </row>
    <row r="623" spans="24:25" ht="12.75">
      <c r="X623" s="8"/>
      <c r="Y623" s="8"/>
    </row>
    <row r="624" spans="24:25" ht="12.75">
      <c r="X624" s="8"/>
      <c r="Y624" s="8"/>
    </row>
    <row r="625" spans="24:25" ht="12.75">
      <c r="X625" s="8"/>
      <c r="Y625" s="8"/>
    </row>
    <row r="626" spans="24:25" ht="12.75">
      <c r="X626" s="8"/>
      <c r="Y626" s="8"/>
    </row>
    <row r="627" spans="24:25" ht="12.75">
      <c r="X627" s="8"/>
      <c r="Y627" s="8"/>
    </row>
    <row r="628" spans="24:25" ht="12.75">
      <c r="X628" s="8"/>
      <c r="Y628" s="8"/>
    </row>
    <row r="629" spans="24:25" ht="12.75">
      <c r="X629" s="8"/>
      <c r="Y629" s="8"/>
    </row>
    <row r="630" spans="24:25" ht="12.75">
      <c r="X630" s="8"/>
      <c r="Y630" s="8"/>
    </row>
    <row r="631" spans="24:25" ht="12.75">
      <c r="X631" s="8"/>
      <c r="Y631" s="8"/>
    </row>
    <row r="632" spans="24:25" ht="12.75">
      <c r="X632" s="8"/>
      <c r="Y632" s="8"/>
    </row>
    <row r="633" spans="24:25" ht="12.75">
      <c r="X633" s="8"/>
      <c r="Y633" s="8"/>
    </row>
    <row r="634" spans="24:25" ht="12.75">
      <c r="X634" s="8"/>
      <c r="Y634" s="8"/>
    </row>
    <row r="635" spans="24:25" ht="12.75">
      <c r="X635" s="8"/>
      <c r="Y635" s="8"/>
    </row>
    <row r="636" spans="24:25" ht="12.75">
      <c r="X636" s="8"/>
      <c r="Y636" s="8"/>
    </row>
    <row r="637" spans="24:25" ht="12.75">
      <c r="X637" s="8"/>
      <c r="Y637" s="8"/>
    </row>
    <row r="638" spans="24:25" ht="12.75">
      <c r="X638" s="8"/>
      <c r="Y638" s="8"/>
    </row>
    <row r="639" spans="24:25" ht="12.75">
      <c r="X639" s="8"/>
      <c r="Y639" s="8"/>
    </row>
    <row r="640" spans="24:25" ht="12.75">
      <c r="X640" s="8"/>
      <c r="Y640" s="8"/>
    </row>
    <row r="641" spans="24:25" ht="12.75">
      <c r="X641" s="8"/>
      <c r="Y641" s="8"/>
    </row>
    <row r="642" spans="24:25" ht="12.75">
      <c r="X642" s="8"/>
      <c r="Y642" s="8"/>
    </row>
    <row r="643" spans="24:25" ht="12.75">
      <c r="X643" s="8"/>
      <c r="Y643" s="8"/>
    </row>
    <row r="644" spans="24:25" ht="12.75">
      <c r="X644" s="8"/>
      <c r="Y644" s="8"/>
    </row>
    <row r="645" spans="24:25" ht="12.75">
      <c r="X645" s="8"/>
      <c r="Y645" s="8"/>
    </row>
    <row r="646" spans="24:25" ht="12.75">
      <c r="X646" s="8"/>
      <c r="Y646" s="8"/>
    </row>
    <row r="647" spans="24:25" ht="12.75">
      <c r="X647" s="8"/>
      <c r="Y647" s="8"/>
    </row>
    <row r="648" spans="24:25" ht="12.75">
      <c r="X648" s="8"/>
      <c r="Y648" s="8"/>
    </row>
    <row r="649" spans="24:25" ht="12.75">
      <c r="X649" s="8"/>
      <c r="Y649" s="8"/>
    </row>
    <row r="650" spans="24:25" ht="12.75">
      <c r="X650" s="8"/>
      <c r="Y650" s="8"/>
    </row>
    <row r="651" spans="24:25" ht="12.75">
      <c r="X651" s="8"/>
      <c r="Y651" s="8"/>
    </row>
    <row r="652" spans="24:25" ht="12.75">
      <c r="X652" s="8"/>
      <c r="Y652" s="8"/>
    </row>
    <row r="653" spans="24:25" ht="12.75">
      <c r="X653" s="8"/>
      <c r="Y653" s="8"/>
    </row>
    <row r="654" spans="24:25" ht="12.75">
      <c r="X654" s="8"/>
      <c r="Y654" s="8"/>
    </row>
    <row r="655" spans="24:25" ht="12.75">
      <c r="X655" s="8"/>
      <c r="Y655" s="8"/>
    </row>
    <row r="656" spans="24:25" ht="12.75">
      <c r="X656" s="8"/>
      <c r="Y656" s="8"/>
    </row>
    <row r="657" spans="24:25" ht="12.75">
      <c r="X657" s="8"/>
      <c r="Y657" s="8"/>
    </row>
    <row r="658" spans="24:25" ht="12.75">
      <c r="X658" s="8"/>
      <c r="Y658" s="8"/>
    </row>
    <row r="659" spans="24:25" ht="12.75">
      <c r="X659" s="8"/>
      <c r="Y659" s="8"/>
    </row>
    <row r="660" spans="24:25" ht="12.75">
      <c r="X660" s="8"/>
      <c r="Y660" s="8"/>
    </row>
    <row r="661" spans="24:25" ht="12.75">
      <c r="X661" s="8"/>
      <c r="Y661" s="8"/>
    </row>
    <row r="662" spans="24:25" ht="12.75">
      <c r="X662" s="8"/>
      <c r="Y662" s="8"/>
    </row>
    <row r="663" spans="24:25" ht="12.75">
      <c r="X663" s="8"/>
      <c r="Y663" s="8"/>
    </row>
    <row r="664" spans="24:25" ht="12.75">
      <c r="X664" s="8"/>
      <c r="Y664" s="8"/>
    </row>
    <row r="665" spans="24:25" ht="12.75">
      <c r="X665" s="8"/>
      <c r="Y665" s="8"/>
    </row>
    <row r="666" spans="24:25" ht="12.75">
      <c r="X666" s="8"/>
      <c r="Y666" s="8"/>
    </row>
    <row r="667" spans="24:25" ht="12.75">
      <c r="X667" s="8"/>
      <c r="Y667" s="8"/>
    </row>
    <row r="668" spans="24:25" ht="12.75">
      <c r="X668" s="8"/>
      <c r="Y668" s="8"/>
    </row>
    <row r="669" spans="24:25" ht="12.75">
      <c r="X669" s="8"/>
      <c r="Y669" s="8"/>
    </row>
    <row r="670" spans="24:25" ht="12.75">
      <c r="X670" s="8"/>
      <c r="Y670" s="8"/>
    </row>
    <row r="671" spans="24:25" ht="12.75">
      <c r="X671" s="8"/>
      <c r="Y671" s="8"/>
    </row>
    <row r="672" spans="24:25" ht="12.75">
      <c r="X672" s="8"/>
      <c r="Y672" s="8"/>
    </row>
    <row r="673" spans="24:25" ht="12.75">
      <c r="X673" s="8"/>
      <c r="Y673" s="8"/>
    </row>
    <row r="674" spans="24:25" ht="12.75">
      <c r="X674" s="8"/>
      <c r="Y674" s="8"/>
    </row>
    <row r="675" spans="24:25" ht="12.75">
      <c r="X675" s="8"/>
      <c r="Y675" s="8"/>
    </row>
    <row r="676" spans="24:25" ht="12.75">
      <c r="X676" s="8"/>
      <c r="Y676" s="8"/>
    </row>
    <row r="677" spans="24:25" ht="12.75">
      <c r="X677" s="8"/>
      <c r="Y677" s="8"/>
    </row>
    <row r="678" spans="24:25" ht="12.75">
      <c r="X678" s="8"/>
      <c r="Y678" s="8"/>
    </row>
    <row r="679" spans="24:25" ht="12.75">
      <c r="X679" s="8"/>
      <c r="Y679" s="8"/>
    </row>
    <row r="680" spans="24:25" ht="12.75">
      <c r="X680" s="8"/>
      <c r="Y680" s="8"/>
    </row>
    <row r="681" spans="24:25" ht="12.75">
      <c r="X681" s="8"/>
      <c r="Y681" s="8"/>
    </row>
    <row r="682" spans="24:25" ht="12.75">
      <c r="X682" s="8"/>
      <c r="Y682" s="8"/>
    </row>
    <row r="683" spans="24:25" ht="12.75">
      <c r="X683" s="8"/>
      <c r="Y683" s="8"/>
    </row>
    <row r="684" spans="24:25" ht="12.75">
      <c r="X684" s="8"/>
      <c r="Y684" s="8"/>
    </row>
    <row r="685" spans="24:25" ht="12.75">
      <c r="X685" s="8"/>
      <c r="Y685" s="8"/>
    </row>
    <row r="686" spans="24:25" ht="12.75">
      <c r="X686" s="8"/>
      <c r="Y686" s="8"/>
    </row>
    <row r="687" spans="24:25" ht="12.75">
      <c r="X687" s="8"/>
      <c r="Y687" s="8"/>
    </row>
    <row r="688" spans="24:25" ht="12.75">
      <c r="X688" s="8"/>
      <c r="Y688" s="8"/>
    </row>
    <row r="689" spans="24:25" ht="12.75">
      <c r="X689" s="8"/>
      <c r="Y689" s="8"/>
    </row>
    <row r="690" spans="24:25" ht="12.75">
      <c r="X690" s="8"/>
      <c r="Y690" s="8"/>
    </row>
    <row r="691" spans="24:25" ht="12.75">
      <c r="X691" s="8"/>
      <c r="Y691" s="8"/>
    </row>
    <row r="692" spans="24:25" ht="12.75">
      <c r="X692" s="8"/>
      <c r="Y692" s="8"/>
    </row>
    <row r="693" spans="24:25" ht="12.75">
      <c r="X693" s="8"/>
      <c r="Y693" s="8"/>
    </row>
    <row r="694" spans="24:25" ht="12.75">
      <c r="X694" s="8"/>
      <c r="Y694" s="8"/>
    </row>
    <row r="695" spans="24:25" ht="12.75">
      <c r="X695" s="8"/>
      <c r="Y695" s="8"/>
    </row>
    <row r="696" spans="24:25" ht="12.75">
      <c r="X696" s="8"/>
      <c r="Y696" s="8"/>
    </row>
    <row r="697" spans="24:25" ht="12.75">
      <c r="X697" s="8"/>
      <c r="Y697" s="8"/>
    </row>
    <row r="698" spans="24:25" ht="12.75">
      <c r="X698" s="8"/>
      <c r="Y698" s="8"/>
    </row>
    <row r="699" spans="24:25" ht="12.75">
      <c r="X699" s="8"/>
      <c r="Y699" s="8"/>
    </row>
    <row r="700" spans="24:25" ht="12.75">
      <c r="X700" s="8"/>
      <c r="Y700" s="8"/>
    </row>
    <row r="701" spans="24:25" ht="12.75">
      <c r="X701" s="8"/>
      <c r="Y701" s="8"/>
    </row>
    <row r="702" spans="24:25" ht="12.75">
      <c r="X702" s="8"/>
      <c r="Y702" s="8"/>
    </row>
    <row r="703" spans="24:25" ht="12.75">
      <c r="X703" s="8"/>
      <c r="Y703" s="8"/>
    </row>
    <row r="704" spans="24:25" ht="12.75">
      <c r="X704" s="8"/>
      <c r="Y704" s="8"/>
    </row>
    <row r="705" spans="24:25" ht="12.75">
      <c r="X705" s="8"/>
      <c r="Y705" s="8"/>
    </row>
    <row r="706" spans="24:25" ht="12.75">
      <c r="X706" s="8"/>
      <c r="Y706" s="8"/>
    </row>
    <row r="707" spans="24:25" ht="12.75">
      <c r="X707" s="8"/>
      <c r="Y707" s="8"/>
    </row>
    <row r="708" spans="24:25" ht="12.75">
      <c r="X708" s="8"/>
      <c r="Y708" s="8"/>
    </row>
    <row r="709" spans="24:25" ht="12.75">
      <c r="X709" s="8"/>
      <c r="Y709" s="8"/>
    </row>
    <row r="710" spans="24:25" ht="12.75">
      <c r="X710" s="8"/>
      <c r="Y710" s="8"/>
    </row>
    <row r="711" spans="24:25" ht="12.75">
      <c r="X711" s="8"/>
      <c r="Y711" s="8"/>
    </row>
    <row r="712" spans="24:25" ht="12.75">
      <c r="X712" s="8"/>
      <c r="Y712" s="8"/>
    </row>
    <row r="713" spans="24:25" ht="12.75">
      <c r="X713" s="8"/>
      <c r="Y713" s="8"/>
    </row>
    <row r="714" spans="24:25" ht="12.75">
      <c r="X714" s="8"/>
      <c r="Y714" s="8"/>
    </row>
    <row r="715" spans="24:25" ht="12.75">
      <c r="X715" s="8"/>
      <c r="Y715" s="8"/>
    </row>
    <row r="716" spans="24:25" ht="12.75">
      <c r="X716" s="8"/>
      <c r="Y716" s="8"/>
    </row>
    <row r="717" spans="24:25" ht="12.75">
      <c r="X717" s="8"/>
      <c r="Y717" s="8"/>
    </row>
    <row r="718" spans="24:25" ht="12.75">
      <c r="X718" s="8"/>
      <c r="Y718" s="8"/>
    </row>
    <row r="719" spans="24:25" ht="12.75">
      <c r="X719" s="8"/>
      <c r="Y719" s="8"/>
    </row>
    <row r="720" spans="24:25" ht="12.75">
      <c r="X720" s="8"/>
      <c r="Y720" s="8"/>
    </row>
    <row r="721" spans="24:25" ht="12.75">
      <c r="X721" s="8"/>
      <c r="Y721" s="8"/>
    </row>
    <row r="722" spans="24:25" ht="12.75">
      <c r="X722" s="8"/>
      <c r="Y722" s="8"/>
    </row>
    <row r="723" spans="24:25" ht="12.75">
      <c r="X723" s="8"/>
      <c r="Y723" s="8"/>
    </row>
    <row r="724" spans="24:25" ht="12.75">
      <c r="X724" s="8"/>
      <c r="Y724" s="8"/>
    </row>
    <row r="725" spans="24:25" ht="12.75">
      <c r="X725" s="8"/>
      <c r="Y725" s="8"/>
    </row>
    <row r="726" spans="24:25" ht="12.75">
      <c r="X726" s="8"/>
      <c r="Y726" s="8"/>
    </row>
    <row r="727" spans="24:25" ht="12.75">
      <c r="X727" s="8"/>
      <c r="Y727" s="8"/>
    </row>
    <row r="728" spans="24:25" ht="12.75">
      <c r="X728" s="8"/>
      <c r="Y728" s="8"/>
    </row>
    <row r="729" spans="24:25" ht="12.75">
      <c r="X729" s="8"/>
      <c r="Y729" s="8"/>
    </row>
    <row r="730" spans="24:25" ht="12.75">
      <c r="X730" s="8"/>
      <c r="Y730" s="8"/>
    </row>
    <row r="731" spans="24:25" ht="12.75">
      <c r="X731" s="8"/>
      <c r="Y731" s="8"/>
    </row>
    <row r="732" spans="24:25" ht="12.75">
      <c r="X732" s="8"/>
      <c r="Y732" s="8"/>
    </row>
    <row r="733" spans="24:25" ht="12.75">
      <c r="X733" s="8"/>
      <c r="Y733" s="8"/>
    </row>
    <row r="734" spans="24:25" ht="12.75">
      <c r="X734" s="8"/>
      <c r="Y734" s="8"/>
    </row>
    <row r="735" spans="24:25" ht="12.75">
      <c r="X735" s="8"/>
      <c r="Y735" s="8"/>
    </row>
    <row r="736" spans="24:25" ht="12.75">
      <c r="X736" s="8"/>
      <c r="Y736" s="8"/>
    </row>
    <row r="737" spans="24:25" ht="12.75">
      <c r="X737" s="8"/>
      <c r="Y737" s="8"/>
    </row>
    <row r="738" spans="24:25" ht="12.75">
      <c r="X738" s="8"/>
      <c r="Y738" s="8"/>
    </row>
    <row r="739" spans="24:25" ht="12.75">
      <c r="X739" s="8"/>
      <c r="Y739" s="8"/>
    </row>
    <row r="740" spans="24:25" ht="12.75">
      <c r="X740" s="8"/>
      <c r="Y740" s="8"/>
    </row>
    <row r="741" spans="24:25" ht="12.75">
      <c r="X741" s="8"/>
      <c r="Y741" s="8"/>
    </row>
    <row r="742" spans="24:25" ht="12.75">
      <c r="X742" s="8"/>
      <c r="Y742" s="8"/>
    </row>
    <row r="743" spans="24:25" ht="12.75">
      <c r="X743" s="8"/>
      <c r="Y743" s="8"/>
    </row>
    <row r="744" spans="24:25" ht="12.75">
      <c r="X744" s="8"/>
      <c r="Y744" s="8"/>
    </row>
    <row r="745" spans="24:25" ht="12.75">
      <c r="X745" s="8"/>
      <c r="Y745" s="8"/>
    </row>
    <row r="746" spans="24:25" ht="12.75">
      <c r="X746" s="8"/>
      <c r="Y746" s="8"/>
    </row>
    <row r="747" spans="24:25" ht="12.75">
      <c r="X747" s="8"/>
      <c r="Y747" s="8"/>
    </row>
    <row r="748" spans="24:25" ht="12.75">
      <c r="X748" s="8"/>
      <c r="Y748" s="8"/>
    </row>
    <row r="749" spans="24:25" ht="12.75">
      <c r="X749" s="8"/>
      <c r="Y749" s="8"/>
    </row>
    <row r="750" spans="24:25" ht="12.75">
      <c r="X750" s="8"/>
      <c r="Y750" s="8"/>
    </row>
    <row r="751" spans="24:25" ht="12.75">
      <c r="X751" s="8"/>
      <c r="Y751" s="8"/>
    </row>
    <row r="752" spans="24:25" ht="12.75">
      <c r="X752" s="8"/>
      <c r="Y752" s="8"/>
    </row>
    <row r="753" spans="24:25" ht="12.75">
      <c r="X753" s="8"/>
      <c r="Y753" s="8"/>
    </row>
    <row r="754" spans="24:25" ht="12.75">
      <c r="X754" s="8"/>
      <c r="Y754" s="8"/>
    </row>
    <row r="755" spans="24:25" ht="12.75">
      <c r="X755" s="8"/>
      <c r="Y755" s="8"/>
    </row>
    <row r="756" spans="24:25" ht="12.75">
      <c r="X756" s="8"/>
      <c r="Y756" s="8"/>
    </row>
    <row r="757" spans="24:25" ht="12.75">
      <c r="X757" s="8"/>
      <c r="Y757" s="8"/>
    </row>
    <row r="758" spans="24:25" ht="12.75">
      <c r="X758" s="8"/>
      <c r="Y758" s="8"/>
    </row>
    <row r="759" spans="24:25" ht="12.75">
      <c r="X759" s="8"/>
      <c r="Y759" s="8"/>
    </row>
    <row r="760" spans="24:25" ht="12.75">
      <c r="X760" s="8"/>
      <c r="Y760" s="8"/>
    </row>
    <row r="761" spans="24:25" ht="12.75">
      <c r="X761" s="8"/>
      <c r="Y761" s="8"/>
    </row>
    <row r="762" spans="24:25" ht="12.75">
      <c r="X762" s="8"/>
      <c r="Y762" s="8"/>
    </row>
    <row r="763" spans="24:25" ht="12.75">
      <c r="X763" s="8"/>
      <c r="Y763" s="8"/>
    </row>
    <row r="764" spans="24:25" ht="12.75">
      <c r="X764" s="8"/>
      <c r="Y764" s="8"/>
    </row>
    <row r="765" spans="24:25" ht="12.75">
      <c r="X765" s="8"/>
      <c r="Y765" s="8"/>
    </row>
    <row r="766" spans="24:25" ht="12.75">
      <c r="X766" s="8"/>
      <c r="Y766" s="8"/>
    </row>
    <row r="767" spans="24:25" ht="12.75">
      <c r="X767" s="8"/>
      <c r="Y767" s="8"/>
    </row>
    <row r="768" spans="24:25" ht="12.75">
      <c r="X768" s="8"/>
      <c r="Y768" s="8"/>
    </row>
    <row r="769" spans="24:25" ht="12.75">
      <c r="X769" s="8"/>
      <c r="Y769" s="8"/>
    </row>
    <row r="770" spans="24:25" ht="12.75">
      <c r="X770" s="8"/>
      <c r="Y770" s="8"/>
    </row>
    <row r="771" spans="24:25" ht="12.75">
      <c r="X771" s="8"/>
      <c r="Y771" s="8"/>
    </row>
    <row r="772" spans="24:25" ht="12.75">
      <c r="X772" s="8"/>
      <c r="Y772" s="8"/>
    </row>
    <row r="773" spans="24:25" ht="12.75">
      <c r="X773" s="8"/>
      <c r="Y773" s="8"/>
    </row>
    <row r="774" spans="24:25" ht="12.75">
      <c r="X774" s="8"/>
      <c r="Y774" s="8"/>
    </row>
    <row r="775" spans="24:25" ht="12.75">
      <c r="X775" s="8"/>
      <c r="Y775" s="8"/>
    </row>
    <row r="776" spans="24:25" ht="12.75">
      <c r="X776" s="8"/>
      <c r="Y776" s="8"/>
    </row>
    <row r="777" spans="24:25" ht="12.75">
      <c r="X777" s="8"/>
      <c r="Y777" s="8"/>
    </row>
    <row r="778" spans="24:25" ht="12.75">
      <c r="X778" s="8"/>
      <c r="Y778" s="8"/>
    </row>
    <row r="779" spans="24:25" ht="12.75">
      <c r="X779" s="8"/>
      <c r="Y779" s="8"/>
    </row>
    <row r="780" spans="24:25" ht="12.75">
      <c r="X780" s="8"/>
      <c r="Y780" s="8"/>
    </row>
    <row r="781" spans="24:25" ht="12.75">
      <c r="X781" s="8"/>
      <c r="Y781" s="8"/>
    </row>
    <row r="782" spans="24:25" ht="12.75">
      <c r="X782" s="8"/>
      <c r="Y782" s="8"/>
    </row>
    <row r="783" spans="24:25" ht="12.75">
      <c r="X783" s="8"/>
      <c r="Y783" s="8"/>
    </row>
    <row r="784" spans="24:25" ht="12.75">
      <c r="X784" s="8"/>
      <c r="Y784" s="8"/>
    </row>
    <row r="785" spans="24:25" ht="12.75">
      <c r="X785" s="8"/>
      <c r="Y785" s="8"/>
    </row>
    <row r="786" spans="24:25" ht="12.75">
      <c r="X786" s="8"/>
      <c r="Y786" s="8"/>
    </row>
    <row r="787" spans="24:25" ht="12.75">
      <c r="X787" s="8"/>
      <c r="Y787" s="8"/>
    </row>
    <row r="788" spans="24:25" ht="12.75">
      <c r="X788" s="8"/>
      <c r="Y788" s="8"/>
    </row>
    <row r="789" spans="24:25" ht="12.75">
      <c r="X789" s="8"/>
      <c r="Y789" s="8"/>
    </row>
    <row r="790" spans="24:25" ht="12.75">
      <c r="X790" s="8"/>
      <c r="Y790" s="8"/>
    </row>
    <row r="791" spans="24:25" ht="12.75">
      <c r="X791" s="8"/>
      <c r="Y791" s="8"/>
    </row>
    <row r="792" spans="24:25" ht="12.75">
      <c r="X792" s="8"/>
      <c r="Y792" s="8"/>
    </row>
    <row r="793" spans="24:25" ht="12.75">
      <c r="X793" s="8"/>
      <c r="Y793" s="8"/>
    </row>
    <row r="794" spans="24:25" ht="12.75">
      <c r="X794" s="8"/>
      <c r="Y794" s="8"/>
    </row>
    <row r="795" spans="24:25" ht="12.75">
      <c r="X795" s="8"/>
      <c r="Y795" s="8"/>
    </row>
    <row r="796" spans="24:25" ht="12.75">
      <c r="X796" s="8"/>
      <c r="Y796" s="8"/>
    </row>
    <row r="797" spans="24:25" ht="12.75">
      <c r="X797" s="8"/>
      <c r="Y797" s="8"/>
    </row>
    <row r="798" spans="24:25" ht="12.75">
      <c r="X798" s="8"/>
      <c r="Y798" s="8"/>
    </row>
    <row r="799" spans="24:25" ht="12.75">
      <c r="X799" s="8"/>
      <c r="Y799" s="8"/>
    </row>
    <row r="800" spans="24:25" ht="12.75">
      <c r="X800" s="8"/>
      <c r="Y800" s="8"/>
    </row>
    <row r="801" spans="24:25" ht="12.75">
      <c r="X801" s="8"/>
      <c r="Y801" s="8"/>
    </row>
    <row r="802" spans="24:25" ht="12.75">
      <c r="X802" s="8"/>
      <c r="Y802" s="8"/>
    </row>
    <row r="803" spans="24:25" ht="12.75">
      <c r="X803" s="8"/>
      <c r="Y803" s="8"/>
    </row>
    <row r="804" spans="24:25" ht="12.75">
      <c r="X804" s="8"/>
      <c r="Y804" s="8"/>
    </row>
    <row r="805" spans="24:25" ht="12.75">
      <c r="X805" s="8"/>
      <c r="Y805" s="8"/>
    </row>
    <row r="806" spans="24:25" ht="12.75">
      <c r="X806" s="8"/>
      <c r="Y806" s="8"/>
    </row>
    <row r="807" spans="24:25" ht="12.75">
      <c r="X807" s="8"/>
      <c r="Y807" s="8"/>
    </row>
    <row r="808" spans="24:25" ht="12.75">
      <c r="X808" s="8"/>
      <c r="Y808" s="8"/>
    </row>
    <row r="809" spans="24:25" ht="12.75">
      <c r="X809" s="8"/>
      <c r="Y809" s="8"/>
    </row>
    <row r="810" spans="24:25" ht="12.75">
      <c r="X810" s="8"/>
      <c r="Y810" s="8"/>
    </row>
    <row r="811" spans="24:25" ht="12.75">
      <c r="X811" s="8"/>
      <c r="Y811" s="8"/>
    </row>
    <row r="812" spans="24:25" ht="12.75">
      <c r="X812" s="8"/>
      <c r="Y812" s="8"/>
    </row>
    <row r="813" spans="24:25" ht="12.75">
      <c r="X813" s="8"/>
      <c r="Y813" s="8"/>
    </row>
    <row r="814" spans="24:25" ht="12.75">
      <c r="X814" s="8"/>
      <c r="Y814" s="8"/>
    </row>
    <row r="815" spans="24:25" ht="12.75">
      <c r="X815" s="8"/>
      <c r="Y815" s="8"/>
    </row>
    <row r="816" spans="24:25" ht="12.75">
      <c r="X816" s="8"/>
      <c r="Y816" s="8"/>
    </row>
    <row r="817" spans="24:25" ht="12.75">
      <c r="X817" s="8"/>
      <c r="Y817" s="8"/>
    </row>
    <row r="818" spans="24:25" ht="12.75">
      <c r="X818" s="8"/>
      <c r="Y818" s="8"/>
    </row>
    <row r="819" spans="24:25" ht="12.75">
      <c r="X819" s="8"/>
      <c r="Y819" s="8"/>
    </row>
    <row r="820" spans="24:25" ht="12.75">
      <c r="X820" s="8"/>
      <c r="Y820" s="8"/>
    </row>
    <row r="821" spans="24:25" ht="12.75">
      <c r="X821" s="8"/>
      <c r="Y821" s="8"/>
    </row>
    <row r="822" spans="24:25" ht="12.75">
      <c r="X822" s="8"/>
      <c r="Y822" s="8"/>
    </row>
    <row r="823" spans="24:25" ht="12.75">
      <c r="X823" s="8"/>
      <c r="Y823" s="8"/>
    </row>
    <row r="824" spans="24:25" ht="12.75">
      <c r="X824" s="8"/>
      <c r="Y824" s="8"/>
    </row>
    <row r="825" spans="24:25" ht="12.75">
      <c r="X825" s="8"/>
      <c r="Y825" s="8"/>
    </row>
    <row r="826" spans="24:25" ht="12.75">
      <c r="X826" s="8"/>
      <c r="Y826" s="8"/>
    </row>
    <row r="827" spans="24:25" ht="12.75">
      <c r="X827" s="8"/>
      <c r="Y827" s="8"/>
    </row>
    <row r="828" spans="24:25" ht="12.75">
      <c r="X828" s="8"/>
      <c r="Y828" s="8"/>
    </row>
    <row r="829" spans="24:25" ht="12.75">
      <c r="X829" s="8"/>
      <c r="Y829" s="8"/>
    </row>
    <row r="830" spans="24:25" ht="12.75">
      <c r="X830" s="8"/>
      <c r="Y830" s="8"/>
    </row>
    <row r="831" spans="24:25" ht="12.75">
      <c r="X831" s="8"/>
      <c r="Y831" s="8"/>
    </row>
    <row r="832" spans="24:25" ht="12.75">
      <c r="X832" s="8"/>
      <c r="Y832" s="8"/>
    </row>
    <row r="833" spans="24:25" ht="12.75">
      <c r="X833" s="8"/>
      <c r="Y833" s="8"/>
    </row>
    <row r="834" spans="24:25" ht="12.75">
      <c r="X834" s="8"/>
      <c r="Y834" s="8"/>
    </row>
    <row r="835" spans="24:25" ht="12.75">
      <c r="X835" s="8"/>
      <c r="Y835" s="8"/>
    </row>
    <row r="836" spans="24:25" ht="12.75">
      <c r="X836" s="8"/>
      <c r="Y836" s="8"/>
    </row>
    <row r="837" spans="24:25" ht="12.75">
      <c r="X837" s="8"/>
      <c r="Y837" s="8"/>
    </row>
    <row r="838" spans="24:25" ht="12.75">
      <c r="X838" s="8"/>
      <c r="Y838" s="8"/>
    </row>
    <row r="839" spans="24:25" ht="12.75">
      <c r="X839" s="8"/>
      <c r="Y839" s="8"/>
    </row>
    <row r="840" spans="24:25" ht="12.75">
      <c r="X840" s="8"/>
      <c r="Y840" s="8"/>
    </row>
    <row r="841" spans="24:25" ht="12.75">
      <c r="X841" s="8"/>
      <c r="Y841" s="8"/>
    </row>
    <row r="842" spans="24:25" ht="12.75">
      <c r="X842" s="8"/>
      <c r="Y842" s="8"/>
    </row>
    <row r="843" spans="24:25" ht="12.75">
      <c r="X843" s="8"/>
      <c r="Y843" s="8"/>
    </row>
    <row r="844" spans="24:25" ht="12.75">
      <c r="X844" s="8"/>
      <c r="Y844" s="8"/>
    </row>
    <row r="845" spans="24:25" ht="12.75">
      <c r="X845" s="8"/>
      <c r="Y845" s="8"/>
    </row>
    <row r="846" spans="24:25" ht="12.75">
      <c r="X846" s="8"/>
      <c r="Y846" s="8"/>
    </row>
    <row r="847" spans="24:25" ht="12.75">
      <c r="X847" s="8"/>
      <c r="Y847" s="8"/>
    </row>
    <row r="848" spans="24:25" ht="12.75">
      <c r="X848" s="8"/>
      <c r="Y848" s="8"/>
    </row>
    <row r="849" spans="24:25" ht="12.75">
      <c r="X849" s="8"/>
      <c r="Y849" s="8"/>
    </row>
    <row r="850" spans="24:25" ht="12.75">
      <c r="X850" s="8"/>
      <c r="Y850" s="8"/>
    </row>
    <row r="851" spans="24:25" ht="12.75">
      <c r="X851" s="8"/>
      <c r="Y851" s="8"/>
    </row>
    <row r="852" spans="24:25" ht="12.75">
      <c r="X852" s="8"/>
      <c r="Y852" s="8"/>
    </row>
    <row r="853" spans="24:25" ht="12.75">
      <c r="X853" s="8"/>
      <c r="Y853" s="8"/>
    </row>
    <row r="854" spans="24:25" ht="12.75">
      <c r="X854" s="8"/>
      <c r="Y854" s="8"/>
    </row>
    <row r="855" spans="24:25" ht="12.75">
      <c r="X855" s="8"/>
      <c r="Y855" s="8"/>
    </row>
    <row r="856" spans="24:25" ht="12.75">
      <c r="X856" s="8"/>
      <c r="Y856" s="8"/>
    </row>
    <row r="857" spans="24:25" ht="12.75">
      <c r="X857" s="8"/>
      <c r="Y857" s="8"/>
    </row>
    <row r="858" spans="24:25" ht="12.75">
      <c r="X858" s="8"/>
      <c r="Y858" s="8"/>
    </row>
    <row r="859" spans="24:25" ht="12.75">
      <c r="X859" s="8"/>
      <c r="Y859" s="8"/>
    </row>
    <row r="860" spans="24:25" ht="12.75">
      <c r="X860" s="8"/>
      <c r="Y860" s="8"/>
    </row>
    <row r="861" spans="24:25" ht="12.75">
      <c r="X861" s="8"/>
      <c r="Y861" s="8"/>
    </row>
    <row r="862" spans="24:25" ht="12.75">
      <c r="X862" s="8"/>
      <c r="Y862" s="8"/>
    </row>
    <row r="863" spans="24:25" ht="12.75">
      <c r="X863" s="8"/>
      <c r="Y863" s="8"/>
    </row>
    <row r="864" spans="24:25" ht="12.75">
      <c r="X864" s="8"/>
      <c r="Y864" s="8"/>
    </row>
    <row r="865" spans="24:25" ht="12.75">
      <c r="X865" s="8"/>
      <c r="Y865" s="8"/>
    </row>
    <row r="866" spans="24:25" ht="12.75">
      <c r="X866" s="8"/>
      <c r="Y866" s="8"/>
    </row>
    <row r="867" spans="24:25" ht="12.75">
      <c r="X867" s="8"/>
      <c r="Y867" s="8"/>
    </row>
    <row r="868" spans="24:25" ht="12.75">
      <c r="X868" s="8"/>
      <c r="Y868" s="8"/>
    </row>
    <row r="869" spans="24:25" ht="12.75">
      <c r="X869" s="8"/>
      <c r="Y869" s="8"/>
    </row>
    <row r="870" spans="24:25" ht="12.75">
      <c r="X870" s="8"/>
      <c r="Y870" s="8"/>
    </row>
    <row r="871" spans="24:25" ht="12.75">
      <c r="X871" s="8"/>
      <c r="Y871" s="8"/>
    </row>
    <row r="872" spans="24:25" ht="12.75">
      <c r="X872" s="8"/>
      <c r="Y872" s="8"/>
    </row>
    <row r="873" spans="24:25" ht="12.75">
      <c r="X873" s="8"/>
      <c r="Y873" s="8"/>
    </row>
    <row r="874" spans="24:25" ht="12.75">
      <c r="X874" s="8"/>
      <c r="Y874" s="8"/>
    </row>
    <row r="875" spans="24:25" ht="12.75">
      <c r="X875" s="8"/>
      <c r="Y875" s="8"/>
    </row>
    <row r="876" spans="24:25" ht="12.75">
      <c r="X876" s="8"/>
      <c r="Y876" s="8"/>
    </row>
    <row r="877" spans="24:25" ht="12.75">
      <c r="X877" s="8"/>
      <c r="Y877" s="8"/>
    </row>
    <row r="878" spans="24:25" ht="12.75">
      <c r="X878" s="8"/>
      <c r="Y878" s="8"/>
    </row>
    <row r="879" spans="24:25" ht="12.75">
      <c r="X879" s="8"/>
      <c r="Y879" s="8"/>
    </row>
    <row r="880" spans="24:25" ht="12.75">
      <c r="X880" s="8"/>
      <c r="Y880" s="8"/>
    </row>
    <row r="881" spans="24:25" ht="12.75">
      <c r="X881" s="8"/>
      <c r="Y881" s="8"/>
    </row>
    <row r="882" spans="24:25" ht="12.75">
      <c r="X882" s="8"/>
      <c r="Y882" s="8"/>
    </row>
    <row r="883" spans="24:25" ht="12.75">
      <c r="X883" s="8"/>
      <c r="Y883" s="8"/>
    </row>
    <row r="884" spans="24:25" ht="12.75">
      <c r="X884" s="8"/>
      <c r="Y884" s="8"/>
    </row>
    <row r="885" spans="24:25" ht="12.75">
      <c r="X885" s="8"/>
      <c r="Y885" s="8"/>
    </row>
    <row r="886" spans="24:25" ht="12.75">
      <c r="X886" s="8"/>
      <c r="Y886" s="8"/>
    </row>
    <row r="887" spans="24:25" ht="12.75">
      <c r="X887" s="8"/>
      <c r="Y887" s="8"/>
    </row>
    <row r="888" spans="24:25" ht="12.75">
      <c r="X888" s="8"/>
      <c r="Y888" s="8"/>
    </row>
    <row r="889" spans="24:25" ht="12.75">
      <c r="X889" s="8"/>
      <c r="Y889" s="8"/>
    </row>
    <row r="890" spans="24:25" ht="12.75">
      <c r="X890" s="8"/>
      <c r="Y890" s="8"/>
    </row>
    <row r="891" spans="24:25" ht="12.75">
      <c r="X891" s="8"/>
      <c r="Y891" s="8"/>
    </row>
    <row r="892" spans="24:25" ht="12.75">
      <c r="X892" s="8"/>
      <c r="Y892" s="8"/>
    </row>
    <row r="893" spans="24:25" ht="12.75">
      <c r="X893" s="8"/>
      <c r="Y893" s="8"/>
    </row>
    <row r="894" spans="24:25" ht="12.75">
      <c r="X894" s="8"/>
      <c r="Y894" s="8"/>
    </row>
    <row r="895" spans="24:25" ht="12.75">
      <c r="X895" s="8"/>
      <c r="Y895" s="8"/>
    </row>
    <row r="896" spans="24:25" ht="12.75">
      <c r="X896" s="8"/>
      <c r="Y896" s="8"/>
    </row>
    <row r="897" spans="24:25" ht="12.75">
      <c r="X897" s="8"/>
      <c r="Y897" s="8"/>
    </row>
    <row r="898" spans="24:25" ht="12.75">
      <c r="X898" s="8"/>
      <c r="Y898" s="8"/>
    </row>
    <row r="899" spans="24:25" ht="12.75">
      <c r="X899" s="8"/>
      <c r="Y899" s="8"/>
    </row>
    <row r="900" spans="24:25" ht="12.75">
      <c r="X900" s="8"/>
      <c r="Y900" s="8"/>
    </row>
    <row r="901" spans="24:25" ht="12.75">
      <c r="X901" s="8"/>
      <c r="Y901" s="8"/>
    </row>
    <row r="902" spans="24:25" ht="12.75">
      <c r="X902" s="8"/>
      <c r="Y902" s="8"/>
    </row>
    <row r="903" spans="24:25" ht="12.75">
      <c r="X903" s="8"/>
      <c r="Y903" s="8"/>
    </row>
    <row r="904" spans="24:25" ht="12.75">
      <c r="X904" s="8"/>
      <c r="Y904" s="8"/>
    </row>
    <row r="905" spans="24:25" ht="12.75">
      <c r="X905" s="8"/>
      <c r="Y905" s="8"/>
    </row>
    <row r="906" spans="24:25" ht="12.75">
      <c r="X906" s="8"/>
      <c r="Y906" s="8"/>
    </row>
    <row r="907" spans="24:25" ht="12.75">
      <c r="X907" s="8"/>
      <c r="Y907" s="8"/>
    </row>
    <row r="908" spans="24:25" ht="12.75">
      <c r="X908" s="8"/>
      <c r="Y908" s="8"/>
    </row>
    <row r="909" spans="24:25" ht="12.75">
      <c r="X909" s="8"/>
      <c r="Y909" s="8"/>
    </row>
    <row r="910" spans="24:25" ht="12.75">
      <c r="X910" s="8"/>
      <c r="Y910" s="8"/>
    </row>
    <row r="911" spans="24:25" ht="12.75">
      <c r="X911" s="8"/>
      <c r="Y911" s="8"/>
    </row>
    <row r="912" spans="24:25" ht="12.75">
      <c r="X912" s="8"/>
      <c r="Y912" s="8"/>
    </row>
    <row r="913" spans="24:25" ht="12.75">
      <c r="X913" s="8"/>
      <c r="Y913" s="8"/>
    </row>
    <row r="914" spans="24:25" ht="12.75">
      <c r="X914" s="8"/>
      <c r="Y914" s="8"/>
    </row>
    <row r="915" spans="24:25" ht="12.75">
      <c r="X915" s="8"/>
      <c r="Y915" s="8"/>
    </row>
    <row r="916" spans="24:25" ht="12.75">
      <c r="X916" s="8"/>
      <c r="Y916" s="8"/>
    </row>
    <row r="917" spans="24:25" ht="12.75">
      <c r="X917" s="8"/>
      <c r="Y917" s="8"/>
    </row>
    <row r="918" spans="24:25" ht="12.75">
      <c r="X918" s="8"/>
      <c r="Y918" s="8"/>
    </row>
    <row r="919" spans="24:25" ht="12.75">
      <c r="X919" s="8"/>
      <c r="Y919" s="8"/>
    </row>
    <row r="920" spans="24:25" ht="12.75">
      <c r="X920" s="8"/>
      <c r="Y920" s="8"/>
    </row>
    <row r="921" spans="24:25" ht="12.75">
      <c r="X921" s="8"/>
      <c r="Y921" s="8"/>
    </row>
    <row r="922" spans="24:25" ht="12.75">
      <c r="X922" s="8"/>
      <c r="Y922" s="8"/>
    </row>
    <row r="923" spans="24:25" ht="12.75">
      <c r="X923" s="8"/>
      <c r="Y923" s="8"/>
    </row>
    <row r="924" spans="24:25" ht="12.75">
      <c r="X924" s="8"/>
      <c r="Y924" s="8"/>
    </row>
    <row r="925" spans="24:25" ht="12.75">
      <c r="X925" s="8"/>
      <c r="Y925" s="8"/>
    </row>
    <row r="926" spans="24:25" ht="12.75">
      <c r="X926" s="8"/>
      <c r="Y926" s="8"/>
    </row>
    <row r="927" spans="24:25" ht="12.75">
      <c r="X927" s="8"/>
      <c r="Y927" s="8"/>
    </row>
    <row r="928" spans="24:25" ht="12.75">
      <c r="X928" s="8"/>
      <c r="Y928" s="8"/>
    </row>
    <row r="929" spans="24:25" ht="12.75">
      <c r="X929" s="8"/>
      <c r="Y929" s="8"/>
    </row>
    <row r="930" spans="24:25" ht="12.75">
      <c r="X930" s="8"/>
      <c r="Y930" s="8"/>
    </row>
    <row r="931" spans="24:25" ht="12.75">
      <c r="X931" s="8"/>
      <c r="Y931" s="8"/>
    </row>
    <row r="932" spans="24:25" ht="12.75">
      <c r="X932" s="8"/>
      <c r="Y932" s="8"/>
    </row>
    <row r="933" spans="24:25" ht="12.75">
      <c r="X933" s="8"/>
      <c r="Y933" s="8"/>
    </row>
    <row r="934" spans="24:25" ht="12.75">
      <c r="X934" s="8"/>
      <c r="Y934" s="8"/>
    </row>
    <row r="935" spans="24:25" ht="12.75">
      <c r="X935" s="8"/>
      <c r="Y935" s="8"/>
    </row>
    <row r="936" spans="24:25" ht="12.75">
      <c r="X936" s="8"/>
      <c r="Y936" s="8"/>
    </row>
    <row r="937" spans="24:25" ht="12.75">
      <c r="X937" s="8"/>
      <c r="Y937" s="8"/>
    </row>
    <row r="938" spans="24:25" ht="12.75">
      <c r="X938" s="8"/>
      <c r="Y938" s="8"/>
    </row>
    <row r="939" spans="24:25" ht="12.75">
      <c r="X939" s="8"/>
      <c r="Y939" s="8"/>
    </row>
    <row r="940" spans="24:25" ht="12.75">
      <c r="X940" s="8"/>
      <c r="Y940" s="8"/>
    </row>
    <row r="941" spans="24:25" ht="12.75">
      <c r="X941" s="8"/>
      <c r="Y941" s="8"/>
    </row>
    <row r="942" spans="24:25" ht="12.75">
      <c r="X942" s="8"/>
      <c r="Y942" s="8"/>
    </row>
    <row r="943" spans="24:25" ht="12.75">
      <c r="X943" s="8"/>
      <c r="Y943" s="8"/>
    </row>
    <row r="944" spans="24:25" ht="12.75">
      <c r="X944" s="8"/>
      <c r="Y944" s="8"/>
    </row>
    <row r="945" spans="24:25" ht="12.75">
      <c r="X945" s="8"/>
      <c r="Y945" s="8"/>
    </row>
    <row r="946" spans="24:25" ht="12.75">
      <c r="X946" s="8"/>
      <c r="Y946" s="8"/>
    </row>
    <row r="947" spans="24:25" ht="12.75">
      <c r="X947" s="8"/>
      <c r="Y947" s="8"/>
    </row>
    <row r="948" spans="24:25" ht="12.75">
      <c r="X948" s="8"/>
      <c r="Y948" s="8"/>
    </row>
    <row r="949" spans="24:25" ht="12.75">
      <c r="X949" s="8"/>
      <c r="Y949" s="8"/>
    </row>
    <row r="950" spans="24:25" ht="12.75">
      <c r="X950" s="8"/>
      <c r="Y950" s="8"/>
    </row>
    <row r="951" spans="24:25" ht="12.75">
      <c r="X951" s="8"/>
      <c r="Y951" s="8"/>
    </row>
    <row r="952" spans="24:25" ht="12.75">
      <c r="X952" s="8"/>
      <c r="Y952" s="8"/>
    </row>
    <row r="953" spans="24:25" ht="12.75">
      <c r="X953" s="8"/>
      <c r="Y953" s="8"/>
    </row>
    <row r="954" spans="24:25" ht="12.75">
      <c r="X954" s="8"/>
      <c r="Y954" s="8"/>
    </row>
    <row r="955" spans="24:25" ht="12.75">
      <c r="X955" s="8"/>
      <c r="Y955" s="8"/>
    </row>
    <row r="956" spans="24:25" ht="12.75">
      <c r="X956" s="8"/>
      <c r="Y956" s="8"/>
    </row>
    <row r="957" spans="24:25" ht="12.75">
      <c r="X957" s="8"/>
      <c r="Y957" s="8"/>
    </row>
    <row r="958" spans="24:25" ht="12.75">
      <c r="X958" s="8"/>
      <c r="Y958" s="8"/>
    </row>
    <row r="959" spans="24:25" ht="12.75">
      <c r="X959" s="8"/>
      <c r="Y959" s="8"/>
    </row>
    <row r="960" spans="24:25" ht="12.75">
      <c r="X960" s="8"/>
      <c r="Y960" s="8"/>
    </row>
    <row r="961" spans="24:25" ht="12.75">
      <c r="X961" s="8"/>
      <c r="Y961" s="8"/>
    </row>
    <row r="962" spans="24:25" ht="12.75">
      <c r="X962" s="8"/>
      <c r="Y962" s="8"/>
    </row>
    <row r="963" spans="24:25" ht="12.75">
      <c r="X963" s="8"/>
      <c r="Y963" s="8"/>
    </row>
    <row r="964" spans="24:25" ht="12.75">
      <c r="X964" s="8"/>
      <c r="Y964" s="8"/>
    </row>
    <row r="965" spans="24:25" ht="12.75">
      <c r="X965" s="8"/>
      <c r="Y965" s="8"/>
    </row>
    <row r="966" spans="24:25" ht="12.75">
      <c r="X966" s="8"/>
      <c r="Y966" s="8"/>
    </row>
    <row r="967" spans="24:25" ht="12.75">
      <c r="X967" s="8"/>
      <c r="Y967" s="8"/>
    </row>
    <row r="968" spans="24:25" ht="12.75">
      <c r="X968" s="8"/>
      <c r="Y968" s="8"/>
    </row>
    <row r="969" spans="24:25" ht="12.75">
      <c r="X969" s="8"/>
      <c r="Y969" s="8"/>
    </row>
    <row r="970" spans="24:25" ht="12.75">
      <c r="X970" s="8"/>
      <c r="Y970" s="8"/>
    </row>
    <row r="971" spans="24:25" ht="12.75">
      <c r="X971" s="8"/>
      <c r="Y971" s="8"/>
    </row>
    <row r="972" spans="24:25" ht="12.75">
      <c r="X972" s="8"/>
      <c r="Y972" s="8"/>
    </row>
    <row r="973" spans="24:25" ht="12.75">
      <c r="X973" s="8"/>
      <c r="Y973" s="8"/>
    </row>
    <row r="974" spans="24:25" ht="12.75">
      <c r="X974" s="8"/>
      <c r="Y974" s="8"/>
    </row>
    <row r="975" spans="24:25" ht="12.75">
      <c r="X975" s="8"/>
      <c r="Y975" s="8"/>
    </row>
    <row r="976" spans="24:25" ht="12.75">
      <c r="X976" s="8"/>
      <c r="Y976" s="8"/>
    </row>
    <row r="977" spans="24:25" ht="12.75">
      <c r="X977" s="8"/>
      <c r="Y977" s="8"/>
    </row>
    <row r="978" spans="24:25" ht="12.75">
      <c r="X978" s="8"/>
      <c r="Y978" s="8"/>
    </row>
    <row r="979" spans="24:25" ht="12.75">
      <c r="X979" s="8"/>
      <c r="Y979" s="8"/>
    </row>
    <row r="980" spans="24:25" ht="12.75">
      <c r="X980" s="8"/>
      <c r="Y980" s="8"/>
    </row>
    <row r="981" spans="24:25" ht="12.75">
      <c r="X981" s="8"/>
      <c r="Y981" s="8"/>
    </row>
    <row r="982" spans="24:25" ht="12.75">
      <c r="X982" s="8"/>
      <c r="Y982" s="8"/>
    </row>
    <row r="983" spans="24:25" ht="12.75">
      <c r="X983" s="8"/>
      <c r="Y983" s="8"/>
    </row>
    <row r="984" spans="24:25" ht="12.75">
      <c r="X984" s="8"/>
      <c r="Y984" s="8"/>
    </row>
    <row r="985" spans="24:25" ht="12.75">
      <c r="X985" s="8"/>
      <c r="Y985" s="8"/>
    </row>
    <row r="986" spans="24:25" ht="12.75">
      <c r="X986" s="8"/>
      <c r="Y986" s="8"/>
    </row>
    <row r="987" spans="24:25" ht="12.75">
      <c r="X987" s="8"/>
      <c r="Y987" s="8"/>
    </row>
    <row r="988" spans="24:25" ht="12.75">
      <c r="X988" s="8"/>
      <c r="Y988" s="8"/>
    </row>
    <row r="989" spans="24:25" ht="12.75">
      <c r="X989" s="8"/>
      <c r="Y989" s="8"/>
    </row>
    <row r="990" spans="24:25" ht="12.75">
      <c r="X990" s="8"/>
      <c r="Y990" s="8"/>
    </row>
    <row r="991" spans="24:25" ht="12.75">
      <c r="X991" s="8"/>
      <c r="Y991" s="8"/>
    </row>
    <row r="992" spans="24:25" ht="12.75">
      <c r="X992" s="8"/>
      <c r="Y992" s="8"/>
    </row>
    <row r="993" spans="24:25" ht="12.75">
      <c r="X993" s="8"/>
      <c r="Y993" s="8"/>
    </row>
    <row r="994" spans="24:25" ht="12.75">
      <c r="X994" s="8"/>
      <c r="Y994" s="8"/>
    </row>
    <row r="995" spans="24:25" ht="12.75">
      <c r="X995" s="8"/>
      <c r="Y995" s="8"/>
    </row>
    <row r="996" spans="24:25" ht="12.75">
      <c r="X996" s="8"/>
      <c r="Y996" s="8"/>
    </row>
    <row r="997" spans="24:25" ht="12.75">
      <c r="X997" s="8"/>
      <c r="Y997" s="8"/>
    </row>
    <row r="998" spans="24:25" ht="12.75">
      <c r="X998" s="8"/>
      <c r="Y998" s="8"/>
    </row>
    <row r="999" spans="24:25" ht="12.75">
      <c r="X999" s="8"/>
      <c r="Y999" s="8"/>
    </row>
    <row r="1000" spans="24:25" ht="12.75">
      <c r="X1000" s="8"/>
      <c r="Y1000" s="8"/>
    </row>
    <row r="1001" spans="24:25" ht="12.75">
      <c r="X1001" s="8"/>
      <c r="Y1001" s="8"/>
    </row>
    <row r="1002" spans="24:25" ht="12.75">
      <c r="X1002" s="8"/>
      <c r="Y1002" s="8"/>
    </row>
    <row r="1003" spans="24:25" ht="12.75">
      <c r="X1003" s="8"/>
      <c r="Y1003" s="8"/>
    </row>
    <row r="1004" spans="24:25" ht="12.75">
      <c r="X1004" s="8"/>
      <c r="Y1004" s="8"/>
    </row>
    <row r="1005" spans="24:25" ht="12.75">
      <c r="X1005" s="8"/>
      <c r="Y1005" s="8"/>
    </row>
    <row r="1006" spans="24:25" ht="12.75">
      <c r="X1006" s="8"/>
      <c r="Y1006" s="8"/>
    </row>
    <row r="1007" spans="24:25" ht="12.75">
      <c r="X1007" s="8"/>
      <c r="Y1007" s="8"/>
    </row>
    <row r="1008" spans="24:25" ht="12.75">
      <c r="X1008" s="8"/>
      <c r="Y1008" s="8"/>
    </row>
    <row r="1009" spans="24:25" ht="12.75">
      <c r="X1009" s="8"/>
      <c r="Y1009" s="8"/>
    </row>
    <row r="1010" spans="24:25" ht="12.75">
      <c r="X1010" s="8"/>
      <c r="Y1010" s="8"/>
    </row>
    <row r="1011" spans="24:25" ht="12.75">
      <c r="X1011" s="8"/>
      <c r="Y1011" s="8"/>
    </row>
    <row r="1012" spans="24:25" ht="12.75">
      <c r="X1012" s="8"/>
      <c r="Y1012" s="8"/>
    </row>
    <row r="1013" spans="24:25" ht="12.75">
      <c r="X1013" s="8"/>
      <c r="Y1013" s="8"/>
    </row>
    <row r="1014" spans="24:25" ht="12.75">
      <c r="X1014" s="8"/>
      <c r="Y1014" s="8"/>
    </row>
    <row r="1015" spans="24:25" ht="12.75">
      <c r="X1015" s="8"/>
      <c r="Y1015" s="8"/>
    </row>
    <row r="1016" spans="24:25" ht="12.75">
      <c r="X1016" s="8"/>
      <c r="Y1016" s="8"/>
    </row>
    <row r="1017" spans="24:25" ht="12.75">
      <c r="X1017" s="8"/>
      <c r="Y1017" s="8"/>
    </row>
    <row r="1018" spans="24:25" ht="12.75">
      <c r="X1018" s="8"/>
      <c r="Y1018" s="8"/>
    </row>
    <row r="1019" spans="24:25" ht="12.75">
      <c r="X1019" s="8"/>
      <c r="Y1019" s="8"/>
    </row>
    <row r="1020" spans="24:25" ht="12.75">
      <c r="X1020" s="8"/>
      <c r="Y1020" s="8"/>
    </row>
    <row r="1021" spans="24:25" ht="12.75">
      <c r="X1021" s="8"/>
      <c r="Y1021" s="8"/>
    </row>
    <row r="1022" spans="24:25" ht="12.75">
      <c r="X1022" s="8"/>
      <c r="Y1022" s="8"/>
    </row>
    <row r="1023" spans="24:25" ht="12.75">
      <c r="X1023" s="8"/>
      <c r="Y1023" s="8"/>
    </row>
    <row r="1024" spans="24:25" ht="12.75">
      <c r="X1024" s="8"/>
      <c r="Y1024" s="8"/>
    </row>
    <row r="1025" spans="24:25" ht="12.75">
      <c r="X1025" s="8"/>
      <c r="Y1025" s="8"/>
    </row>
    <row r="1026" spans="24:25" ht="12.75">
      <c r="X1026" s="8"/>
      <c r="Y1026" s="8"/>
    </row>
    <row r="1027" spans="24:25" ht="12.75">
      <c r="X1027" s="8"/>
      <c r="Y1027" s="8"/>
    </row>
    <row r="1028" spans="24:25" ht="12.75">
      <c r="X1028" s="8"/>
      <c r="Y1028" s="8"/>
    </row>
    <row r="1029" spans="24:25" ht="12.75">
      <c r="X1029" s="8"/>
      <c r="Y1029" s="8"/>
    </row>
    <row r="1030" spans="24:25" ht="12.75">
      <c r="X1030" s="8"/>
      <c r="Y1030" s="8"/>
    </row>
    <row r="1031" spans="24:25" ht="12.75">
      <c r="X1031" s="8"/>
      <c r="Y1031" s="8"/>
    </row>
    <row r="1032" spans="24:25" ht="12.75">
      <c r="X1032" s="8"/>
      <c r="Y1032" s="8"/>
    </row>
    <row r="1033" spans="24:25" ht="12.75">
      <c r="X1033" s="8"/>
      <c r="Y1033" s="8"/>
    </row>
    <row r="1034" spans="24:25" ht="12.75">
      <c r="X1034" s="8"/>
      <c r="Y1034" s="8"/>
    </row>
    <row r="1035" spans="24:25" ht="12.75">
      <c r="X1035" s="8"/>
      <c r="Y1035" s="8"/>
    </row>
    <row r="1036" spans="24:25" ht="12.75">
      <c r="X1036" s="8"/>
      <c r="Y1036" s="8"/>
    </row>
    <row r="1037" spans="24:25" ht="12.75">
      <c r="X1037" s="8"/>
      <c r="Y1037" s="8"/>
    </row>
    <row r="1038" spans="24:25" ht="12.75">
      <c r="X1038" s="8"/>
      <c r="Y1038" s="8"/>
    </row>
    <row r="1039" spans="24:25" ht="12.75">
      <c r="X1039" s="8"/>
      <c r="Y1039" s="8"/>
    </row>
    <row r="1040" spans="24:25" ht="12.75">
      <c r="X1040" s="8"/>
      <c r="Y1040" s="8"/>
    </row>
    <row r="1041" spans="24:25" ht="12.75">
      <c r="X1041" s="8"/>
      <c r="Y1041" s="8"/>
    </row>
    <row r="1042" spans="24:25" ht="12.75">
      <c r="X1042" s="8"/>
      <c r="Y1042" s="8"/>
    </row>
    <row r="1043" spans="24:25" ht="12.75">
      <c r="X1043" s="8"/>
      <c r="Y1043" s="8"/>
    </row>
    <row r="1044" spans="24:25" ht="12.75">
      <c r="X1044" s="8"/>
      <c r="Y1044" s="8"/>
    </row>
    <row r="1045" spans="24:25" ht="12.75">
      <c r="X1045" s="8"/>
      <c r="Y1045" s="8"/>
    </row>
    <row r="1046" spans="24:25" ht="12.75">
      <c r="X1046" s="8"/>
      <c r="Y1046" s="8"/>
    </row>
    <row r="1047" spans="24:25" ht="12.75">
      <c r="X1047" s="8"/>
      <c r="Y1047" s="8"/>
    </row>
    <row r="1048" spans="24:25" ht="12.75">
      <c r="X1048" s="8"/>
      <c r="Y1048" s="8"/>
    </row>
    <row r="1049" spans="24:25" ht="12.75">
      <c r="X1049" s="8"/>
      <c r="Y1049" s="8"/>
    </row>
    <row r="1050" spans="24:25" ht="12.75">
      <c r="X1050" s="8"/>
      <c r="Y1050" s="8"/>
    </row>
    <row r="1051" spans="24:25" ht="12.75">
      <c r="X1051" s="8"/>
      <c r="Y1051" s="8"/>
    </row>
    <row r="1052" spans="24:25" ht="12.75">
      <c r="X1052" s="8"/>
      <c r="Y1052" s="8"/>
    </row>
    <row r="1053" spans="24:25" ht="12.75">
      <c r="X1053" s="8"/>
      <c r="Y1053" s="8"/>
    </row>
    <row r="1054" spans="24:25" ht="12.75">
      <c r="X1054" s="8"/>
      <c r="Y1054" s="8"/>
    </row>
    <row r="1055" spans="24:25" ht="12.75">
      <c r="X1055" s="8"/>
      <c r="Y1055" s="8"/>
    </row>
    <row r="1056" spans="24:25" ht="12.75">
      <c r="X1056" s="8"/>
      <c r="Y1056" s="8"/>
    </row>
    <row r="1057" spans="24:25" ht="12.75">
      <c r="X1057" s="8"/>
      <c r="Y1057" s="8"/>
    </row>
    <row r="1058" spans="24:25" ht="12.75">
      <c r="X1058" s="8"/>
      <c r="Y1058" s="8"/>
    </row>
    <row r="1059" spans="24:25" ht="12.75">
      <c r="X1059" s="8"/>
      <c r="Y1059" s="8"/>
    </row>
    <row r="1060" spans="24:25" ht="12.75">
      <c r="X1060" s="8"/>
      <c r="Y1060" s="8"/>
    </row>
    <row r="1061" spans="24:25" ht="12.75">
      <c r="X1061" s="8"/>
      <c r="Y1061" s="8"/>
    </row>
    <row r="1062" spans="24:25" ht="12.75">
      <c r="X1062" s="8"/>
      <c r="Y1062" s="8"/>
    </row>
    <row r="1063" spans="24:25" ht="12.75">
      <c r="X1063" s="8"/>
      <c r="Y1063" s="8"/>
    </row>
    <row r="1064" spans="24:25" ht="12.75">
      <c r="X1064" s="8"/>
      <c r="Y1064" s="8"/>
    </row>
    <row r="1065" spans="24:25" ht="12.75">
      <c r="X1065" s="8"/>
      <c r="Y1065" s="8"/>
    </row>
    <row r="1066" spans="24:25" ht="12.75">
      <c r="X1066" s="8"/>
      <c r="Y1066" s="8"/>
    </row>
    <row r="1067" spans="24:25" ht="12.75">
      <c r="X1067" s="8"/>
      <c r="Y1067" s="8"/>
    </row>
    <row r="1068" spans="24:25" ht="12.75">
      <c r="X1068" s="8"/>
      <c r="Y1068" s="8"/>
    </row>
    <row r="1069" spans="24:25" ht="12.75">
      <c r="X1069" s="8"/>
      <c r="Y1069" s="8"/>
    </row>
    <row r="1070" spans="24:25" ht="12.75">
      <c r="X1070" s="8"/>
      <c r="Y1070" s="8"/>
    </row>
    <row r="1071" spans="24:25" ht="12.75">
      <c r="X1071" s="8"/>
      <c r="Y1071" s="8"/>
    </row>
    <row r="1072" spans="24:25" ht="12.75">
      <c r="X1072" s="8"/>
      <c r="Y1072" s="8"/>
    </row>
    <row r="1073" spans="24:25" ht="12.75">
      <c r="X1073" s="8"/>
      <c r="Y1073" s="8"/>
    </row>
    <row r="1074" spans="24:25" ht="12.75">
      <c r="X1074" s="8"/>
      <c r="Y1074" s="8"/>
    </row>
    <row r="1075" spans="24:25" ht="12.75">
      <c r="X1075" s="8"/>
      <c r="Y1075" s="8"/>
    </row>
    <row r="1076" spans="24:25" ht="12.75">
      <c r="X1076" s="8"/>
      <c r="Y1076" s="8"/>
    </row>
    <row r="1077" spans="24:25" ht="12.75">
      <c r="X1077" s="8"/>
      <c r="Y1077" s="8"/>
    </row>
    <row r="1078" spans="24:25" ht="12.75">
      <c r="X1078" s="8"/>
      <c r="Y1078" s="8"/>
    </row>
    <row r="1079" spans="24:25" ht="12.75">
      <c r="X1079" s="8"/>
      <c r="Y1079" s="8"/>
    </row>
    <row r="1080" spans="24:25" ht="12.75">
      <c r="X1080" s="8"/>
      <c r="Y1080" s="8"/>
    </row>
    <row r="1081" spans="24:25" ht="12.75">
      <c r="X1081" s="8"/>
      <c r="Y1081" s="8"/>
    </row>
    <row r="1082" spans="24:25" ht="12.75">
      <c r="X1082" s="8"/>
      <c r="Y1082" s="8"/>
    </row>
    <row r="1083" spans="24:25" ht="12.75">
      <c r="X1083" s="8"/>
      <c r="Y1083" s="8"/>
    </row>
    <row r="1084" spans="24:25" ht="12.75">
      <c r="X1084" s="8"/>
      <c r="Y1084" s="8"/>
    </row>
    <row r="1085" spans="24:25" ht="12.75">
      <c r="X1085" s="8"/>
      <c r="Y1085" s="8"/>
    </row>
    <row r="1086" spans="24:25" ht="12.75">
      <c r="X1086" s="8"/>
      <c r="Y1086" s="8"/>
    </row>
    <row r="1087" spans="24:25" ht="12.75">
      <c r="X1087" s="8"/>
      <c r="Y1087" s="8"/>
    </row>
    <row r="1088" spans="24:25" ht="12.75">
      <c r="X1088" s="8"/>
      <c r="Y1088" s="8"/>
    </row>
    <row r="1089" spans="24:25" ht="12.75">
      <c r="X1089" s="8"/>
      <c r="Y1089" s="8"/>
    </row>
    <row r="1090" spans="24:25" ht="12.75">
      <c r="X1090" s="8"/>
      <c r="Y1090" s="8"/>
    </row>
    <row r="1091" spans="24:25" ht="12.75">
      <c r="X1091" s="8"/>
      <c r="Y1091" s="8"/>
    </row>
    <row r="1092" spans="24:25" ht="12.75">
      <c r="X1092" s="8"/>
      <c r="Y1092" s="8"/>
    </row>
    <row r="1093" spans="24:25" ht="12.75">
      <c r="X1093" s="8"/>
      <c r="Y1093" s="8"/>
    </row>
    <row r="1094" spans="24:25" ht="12.75">
      <c r="X1094" s="8"/>
      <c r="Y1094" s="8"/>
    </row>
    <row r="1095" spans="24:25" ht="12.75">
      <c r="X1095" s="8"/>
      <c r="Y1095" s="8"/>
    </row>
    <row r="1096" spans="24:25" ht="12.75">
      <c r="X1096" s="8"/>
      <c r="Y1096" s="8"/>
    </row>
    <row r="1097" spans="24:25" ht="12.75">
      <c r="X1097" s="8"/>
      <c r="Y1097" s="8"/>
    </row>
    <row r="1098" spans="24:25" ht="12.75">
      <c r="X1098" s="8"/>
      <c r="Y1098" s="8"/>
    </row>
    <row r="1099" spans="24:25" ht="12.75">
      <c r="X1099" s="8"/>
      <c r="Y1099" s="8"/>
    </row>
    <row r="1100" spans="24:25" ht="12.75">
      <c r="X1100" s="8"/>
      <c r="Y1100" s="8"/>
    </row>
    <row r="1101" spans="24:25" ht="12.75">
      <c r="X1101" s="8"/>
      <c r="Y1101" s="8"/>
    </row>
    <row r="1102" spans="24:25" ht="12.75">
      <c r="X1102" s="8"/>
      <c r="Y1102" s="8"/>
    </row>
    <row r="1103" spans="24:25" ht="12.75">
      <c r="X1103" s="8"/>
      <c r="Y1103" s="8"/>
    </row>
    <row r="1104" spans="24:25" ht="12.75">
      <c r="X1104" s="8"/>
      <c r="Y1104" s="8"/>
    </row>
    <row r="1105" spans="24:25" ht="12.75">
      <c r="X1105" s="8"/>
      <c r="Y1105" s="8"/>
    </row>
    <row r="1106" spans="24:25" ht="12.75">
      <c r="X1106" s="8"/>
      <c r="Y1106" s="8"/>
    </row>
    <row r="1107" spans="24:25" ht="12.75">
      <c r="X1107" s="8"/>
      <c r="Y1107" s="8"/>
    </row>
    <row r="1108" spans="24:25" ht="12.75">
      <c r="X1108" s="8"/>
      <c r="Y1108" s="8"/>
    </row>
    <row r="1109" spans="24:25" ht="12.75">
      <c r="X1109" s="8"/>
      <c r="Y1109" s="8"/>
    </row>
    <row r="1110" spans="24:25" ht="12.75">
      <c r="X1110" s="8"/>
      <c r="Y1110" s="8"/>
    </row>
    <row r="1111" spans="24:25" ht="12.75">
      <c r="X1111" s="8"/>
      <c r="Y1111" s="8"/>
    </row>
    <row r="1112" spans="24:25" ht="12.75">
      <c r="X1112" s="8"/>
      <c r="Y1112" s="8"/>
    </row>
    <row r="1113" spans="24:25" ht="12.75">
      <c r="X1113" s="8"/>
      <c r="Y1113" s="8"/>
    </row>
    <row r="1114" spans="24:25" ht="12.75">
      <c r="X1114" s="8"/>
      <c r="Y1114" s="8"/>
    </row>
    <row r="1115" spans="24:25" ht="12.75">
      <c r="X1115" s="8"/>
      <c r="Y1115" s="8"/>
    </row>
    <row r="1116" spans="24:25" ht="12.75">
      <c r="X1116" s="8"/>
      <c r="Y1116" s="8"/>
    </row>
    <row r="1117" spans="24:25" ht="12.75">
      <c r="X1117" s="8"/>
      <c r="Y1117" s="8"/>
    </row>
    <row r="1118" spans="24:25" ht="12.75">
      <c r="X1118" s="8"/>
      <c r="Y1118" s="8"/>
    </row>
    <row r="1119" spans="24:25" ht="12.75">
      <c r="X1119" s="8"/>
      <c r="Y1119" s="8"/>
    </row>
    <row r="1120" spans="24:25" ht="12.75">
      <c r="X1120" s="8"/>
      <c r="Y1120" s="8"/>
    </row>
    <row r="1121" spans="24:25" ht="12.75">
      <c r="X1121" s="8"/>
      <c r="Y1121" s="8"/>
    </row>
    <row r="1122" spans="24:25" ht="12.75">
      <c r="X1122" s="8"/>
      <c r="Y1122" s="8"/>
    </row>
    <row r="1123" spans="24:25" ht="12.75">
      <c r="X1123" s="8"/>
      <c r="Y1123" s="8"/>
    </row>
    <row r="1124" spans="24:25" ht="12.75">
      <c r="X1124" s="8"/>
      <c r="Y1124" s="8"/>
    </row>
    <row r="1125" spans="24:25" ht="12.75">
      <c r="X1125" s="8"/>
      <c r="Y1125" s="8"/>
    </row>
    <row r="1126" spans="24:25" ht="12.75">
      <c r="X1126" s="8"/>
      <c r="Y1126" s="8"/>
    </row>
    <row r="1127" spans="24:25" ht="12.75">
      <c r="X1127" s="8"/>
      <c r="Y1127" s="8"/>
    </row>
    <row r="1128" spans="24:25" ht="12.75">
      <c r="X1128" s="8"/>
      <c r="Y1128" s="8"/>
    </row>
    <row r="1129" spans="24:25" ht="12.75">
      <c r="X1129" s="8"/>
      <c r="Y1129" s="8"/>
    </row>
    <row r="1130" spans="24:25" ht="12.75">
      <c r="X1130" s="8"/>
      <c r="Y1130" s="8"/>
    </row>
    <row r="1131" spans="24:25" ht="12.75">
      <c r="X1131" s="8"/>
      <c r="Y1131" s="8"/>
    </row>
    <row r="1132" spans="24:25" ht="12.75">
      <c r="X1132" s="8"/>
      <c r="Y1132" s="8"/>
    </row>
    <row r="1133" spans="24:25" ht="12.75">
      <c r="X1133" s="8"/>
      <c r="Y1133" s="8"/>
    </row>
    <row r="1134" spans="24:25" ht="12.75">
      <c r="X1134" s="8"/>
      <c r="Y1134" s="8"/>
    </row>
    <row r="1135" spans="24:25" ht="12.75">
      <c r="X1135" s="8"/>
      <c r="Y1135" s="8"/>
    </row>
    <row r="1136" spans="24:25" ht="12.75">
      <c r="X1136" s="8"/>
      <c r="Y1136" s="8"/>
    </row>
    <row r="1137" spans="24:25" ht="12.75">
      <c r="X1137" s="8"/>
      <c r="Y1137" s="8"/>
    </row>
    <row r="1138" spans="24:25" ht="12.75">
      <c r="X1138" s="8"/>
      <c r="Y1138" s="8"/>
    </row>
    <row r="1139" spans="24:25" ht="12.75">
      <c r="X1139" s="8"/>
      <c r="Y1139" s="8"/>
    </row>
    <row r="1140" spans="24:25" ht="12.75">
      <c r="X1140" s="8"/>
      <c r="Y1140" s="8"/>
    </row>
    <row r="1141" spans="24:25" ht="12.75">
      <c r="X1141" s="8"/>
      <c r="Y1141" s="8"/>
    </row>
    <row r="1142" spans="24:25" ht="12.75">
      <c r="X1142" s="8"/>
      <c r="Y1142" s="8"/>
    </row>
    <row r="1143" spans="24:25" ht="12.75">
      <c r="X1143" s="8"/>
      <c r="Y1143" s="8"/>
    </row>
    <row r="1144" spans="24:25" ht="12.75">
      <c r="X1144" s="8"/>
      <c r="Y1144" s="8"/>
    </row>
    <row r="1145" spans="24:25" ht="12.75">
      <c r="X1145" s="8"/>
      <c r="Y1145" s="8"/>
    </row>
    <row r="1146" spans="24:25" ht="12.75">
      <c r="X1146" s="8"/>
      <c r="Y1146" s="8"/>
    </row>
    <row r="1147" spans="24:25" ht="12.75">
      <c r="X1147" s="8"/>
      <c r="Y1147" s="8"/>
    </row>
    <row r="1148" spans="24:25" ht="12.75">
      <c r="X1148" s="8"/>
      <c r="Y1148" s="8"/>
    </row>
    <row r="1149" spans="24:25" ht="12.75">
      <c r="X1149" s="8"/>
      <c r="Y1149" s="8"/>
    </row>
    <row r="1150" spans="24:25" ht="12.75">
      <c r="X1150" s="8"/>
      <c r="Y1150" s="8"/>
    </row>
    <row r="1151" spans="24:25" ht="12.75">
      <c r="X1151" s="8"/>
      <c r="Y1151" s="8"/>
    </row>
    <row r="1152" spans="24:25" ht="12.75">
      <c r="X1152" s="8"/>
      <c r="Y1152" s="8"/>
    </row>
    <row r="1153" spans="24:25" ht="12.75">
      <c r="X1153" s="8"/>
      <c r="Y1153" s="8"/>
    </row>
    <row r="1154" spans="24:25" ht="12.75">
      <c r="X1154" s="8"/>
      <c r="Y1154" s="8"/>
    </row>
    <row r="1155" spans="24:25" ht="12.75">
      <c r="X1155" s="8"/>
      <c r="Y1155" s="8"/>
    </row>
    <row r="1156" spans="24:25" ht="12.75">
      <c r="X1156" s="8"/>
      <c r="Y1156" s="8"/>
    </row>
    <row r="1157" spans="24:25" ht="12.75">
      <c r="X1157" s="8"/>
      <c r="Y1157" s="8"/>
    </row>
    <row r="1158" spans="24:25" ht="12.75">
      <c r="X1158" s="8"/>
      <c r="Y1158" s="8"/>
    </row>
    <row r="1159" spans="24:25" ht="12.75">
      <c r="X1159" s="8"/>
      <c r="Y1159" s="8"/>
    </row>
    <row r="1160" spans="24:25" ht="12.75">
      <c r="X1160" s="8"/>
      <c r="Y1160" s="8"/>
    </row>
    <row r="1161" spans="24:25" ht="12.75">
      <c r="X1161" s="8"/>
      <c r="Y1161" s="8"/>
    </row>
    <row r="1162" spans="24:25" ht="12.75">
      <c r="X1162" s="8"/>
      <c r="Y1162" s="8"/>
    </row>
    <row r="1163" spans="24:25" ht="12.75">
      <c r="X1163" s="8"/>
      <c r="Y1163" s="8"/>
    </row>
    <row r="1164" spans="24:25" ht="12.75">
      <c r="X1164" s="8"/>
      <c r="Y1164" s="8"/>
    </row>
    <row r="1165" spans="24:25" ht="12.75">
      <c r="X1165" s="8"/>
      <c r="Y1165" s="8"/>
    </row>
    <row r="1166" spans="24:25" ht="12.75">
      <c r="X1166" s="8"/>
      <c r="Y1166" s="8"/>
    </row>
    <row r="1167" spans="24:25" ht="12.75">
      <c r="X1167" s="8"/>
      <c r="Y1167" s="8"/>
    </row>
    <row r="1168" spans="24:25" ht="12.75">
      <c r="X1168" s="8"/>
      <c r="Y1168" s="8"/>
    </row>
    <row r="1169" spans="24:25" ht="12.75">
      <c r="X1169" s="8"/>
      <c r="Y1169" s="8"/>
    </row>
    <row r="1170" spans="24:25" ht="12.75">
      <c r="X1170" s="8"/>
      <c r="Y1170" s="8"/>
    </row>
    <row r="1171" spans="24:25" ht="12.75">
      <c r="X1171" s="8"/>
      <c r="Y1171" s="8"/>
    </row>
    <row r="1172" spans="24:25" ht="12.75">
      <c r="X1172" s="8"/>
      <c r="Y1172" s="8"/>
    </row>
    <row r="1173" spans="24:25" ht="12.75">
      <c r="X1173" s="8"/>
      <c r="Y1173" s="8"/>
    </row>
    <row r="1174" spans="24:25" ht="12.75">
      <c r="X1174" s="8"/>
      <c r="Y1174" s="8"/>
    </row>
    <row r="1175" spans="24:25" ht="12.75">
      <c r="X1175" s="8"/>
      <c r="Y1175" s="8"/>
    </row>
    <row r="1176" spans="24:25" ht="12.75">
      <c r="X1176" s="8"/>
      <c r="Y1176" s="8"/>
    </row>
    <row r="1177" spans="24:25" ht="12.75">
      <c r="X1177" s="8"/>
      <c r="Y1177" s="8"/>
    </row>
    <row r="1178" spans="24:25" ht="12.75">
      <c r="X1178" s="8"/>
      <c r="Y1178" s="8"/>
    </row>
    <row r="1179" spans="24:25" ht="12.75">
      <c r="X1179" s="8"/>
      <c r="Y1179" s="8"/>
    </row>
    <row r="1180" spans="24:25" ht="12.75">
      <c r="X1180" s="8"/>
      <c r="Y1180" s="8"/>
    </row>
    <row r="1181" spans="24:25" ht="12.75">
      <c r="X1181" s="8"/>
      <c r="Y1181" s="8"/>
    </row>
    <row r="1182" spans="24:25" ht="12.75">
      <c r="X1182" s="8"/>
      <c r="Y1182" s="8"/>
    </row>
    <row r="1183" spans="24:25" ht="12.75">
      <c r="X1183" s="8"/>
      <c r="Y1183" s="8"/>
    </row>
    <row r="1184" spans="24:25" ht="12.75">
      <c r="X1184" s="8"/>
      <c r="Y1184" s="8"/>
    </row>
    <row r="1185" spans="24:25" ht="12.75">
      <c r="X1185" s="8"/>
      <c r="Y1185" s="8"/>
    </row>
    <row r="1186" spans="24:25" ht="12.75">
      <c r="X1186" s="8"/>
      <c r="Y1186" s="8"/>
    </row>
    <row r="1187" spans="24:25" ht="12.75">
      <c r="X1187" s="8"/>
      <c r="Y1187" s="8"/>
    </row>
    <row r="1188" spans="24:25" ht="12.75">
      <c r="X1188" s="8"/>
      <c r="Y1188" s="8"/>
    </row>
    <row r="1189" spans="24:25" ht="12.75">
      <c r="X1189" s="8"/>
      <c r="Y1189" s="8"/>
    </row>
    <row r="1190" spans="24:25" ht="12.75">
      <c r="X1190" s="8"/>
      <c r="Y1190" s="8"/>
    </row>
    <row r="1191" spans="24:25" ht="12.75">
      <c r="X1191" s="8"/>
      <c r="Y1191" s="8"/>
    </row>
    <row r="1192" spans="24:25" ht="12.75">
      <c r="X1192" s="8"/>
      <c r="Y1192" s="8"/>
    </row>
    <row r="1193" spans="24:25" ht="12.75">
      <c r="X1193" s="8"/>
      <c r="Y1193" s="8"/>
    </row>
    <row r="1194" spans="24:25" ht="12.75">
      <c r="X1194" s="8"/>
      <c r="Y1194" s="8"/>
    </row>
    <row r="1195" spans="24:25" ht="12.75">
      <c r="X1195" s="8"/>
      <c r="Y1195" s="8"/>
    </row>
    <row r="1196" spans="24:25" ht="12.75">
      <c r="X1196" s="8"/>
      <c r="Y1196" s="8"/>
    </row>
    <row r="1197" spans="24:25" ht="12.75">
      <c r="X1197" s="8"/>
      <c r="Y1197" s="8"/>
    </row>
    <row r="1198" spans="24:25" ht="12.75">
      <c r="X1198" s="8"/>
      <c r="Y1198" s="8"/>
    </row>
    <row r="1199" spans="24:25" ht="12.75">
      <c r="X1199" s="8"/>
      <c r="Y1199" s="8"/>
    </row>
    <row r="1200" spans="24:25" ht="12.75">
      <c r="X1200" s="8"/>
      <c r="Y1200" s="8"/>
    </row>
    <row r="1201" spans="24:25" ht="12.75">
      <c r="X1201" s="8"/>
      <c r="Y1201" s="8"/>
    </row>
    <row r="1202" spans="24:25" ht="12.75">
      <c r="X1202" s="8"/>
      <c r="Y1202" s="8"/>
    </row>
    <row r="1203" spans="24:25" ht="12.75">
      <c r="X1203" s="8"/>
      <c r="Y1203" s="8"/>
    </row>
    <row r="1204" spans="24:25" ht="12.75">
      <c r="X1204" s="8"/>
      <c r="Y1204" s="8"/>
    </row>
    <row r="1205" spans="24:25" ht="12.75">
      <c r="X1205" s="8"/>
      <c r="Y1205" s="8"/>
    </row>
    <row r="1206" spans="24:25" ht="12.75">
      <c r="X1206" s="8"/>
      <c r="Y1206" s="8"/>
    </row>
    <row r="1207" spans="24:25" ht="12.75">
      <c r="X1207" s="8"/>
      <c r="Y1207" s="8"/>
    </row>
    <row r="1208" spans="24:25" ht="12.75">
      <c r="X1208" s="8"/>
      <c r="Y1208" s="8"/>
    </row>
    <row r="1209" spans="24:25" ht="12.75">
      <c r="X1209" s="8"/>
      <c r="Y1209" s="8"/>
    </row>
    <row r="1210" spans="24:25" ht="12.75">
      <c r="X1210" s="8"/>
      <c r="Y1210" s="8"/>
    </row>
    <row r="1211" spans="24:25" ht="12.75">
      <c r="X1211" s="8"/>
      <c r="Y1211" s="8"/>
    </row>
    <row r="1212" spans="24:25" ht="12.75">
      <c r="X1212" s="8"/>
      <c r="Y1212" s="8"/>
    </row>
    <row r="1213" spans="24:25" ht="12.75">
      <c r="X1213" s="8"/>
      <c r="Y1213" s="8"/>
    </row>
    <row r="1214" spans="24:25" ht="12.75">
      <c r="X1214" s="8"/>
      <c r="Y1214" s="8"/>
    </row>
    <row r="1215" spans="24:25" ht="12.75">
      <c r="X1215" s="8"/>
      <c r="Y1215" s="8"/>
    </row>
    <row r="1216" spans="24:25" ht="12.75">
      <c r="X1216" s="8"/>
      <c r="Y1216" s="8"/>
    </row>
    <row r="1217" spans="24:25" ht="12.75">
      <c r="X1217" s="8"/>
      <c r="Y1217" s="8"/>
    </row>
    <row r="1218" spans="24:25" ht="12.75">
      <c r="X1218" s="8"/>
      <c r="Y1218" s="8"/>
    </row>
    <row r="1219" spans="24:25" ht="12.75">
      <c r="X1219" s="8"/>
      <c r="Y1219" s="8"/>
    </row>
    <row r="1220" spans="24:25" ht="12.75">
      <c r="X1220" s="8"/>
      <c r="Y1220" s="8"/>
    </row>
    <row r="1221" spans="24:25" ht="12.75">
      <c r="X1221" s="8"/>
      <c r="Y1221" s="8"/>
    </row>
    <row r="1222" spans="24:25" ht="12.75">
      <c r="X1222" s="8"/>
      <c r="Y1222" s="8"/>
    </row>
    <row r="1223" spans="24:25" ht="12.75">
      <c r="X1223" s="8"/>
      <c r="Y1223" s="8"/>
    </row>
    <row r="1224" spans="24:25" ht="12.75">
      <c r="X1224" s="8"/>
      <c r="Y1224" s="8"/>
    </row>
    <row r="1225" spans="24:25" ht="12.75">
      <c r="X1225" s="8"/>
      <c r="Y1225" s="8"/>
    </row>
    <row r="1226" spans="24:25" ht="12.75">
      <c r="X1226" s="8"/>
      <c r="Y1226" s="8"/>
    </row>
    <row r="1227" spans="24:25" ht="12.75">
      <c r="X1227" s="8"/>
      <c r="Y1227" s="8"/>
    </row>
    <row r="1228" spans="24:25" ht="12.75">
      <c r="X1228" s="8"/>
      <c r="Y1228" s="8"/>
    </row>
    <row r="1229" spans="24:25" ht="12.75">
      <c r="X1229" s="8"/>
      <c r="Y1229" s="8"/>
    </row>
    <row r="1230" spans="24:25" ht="12.75">
      <c r="X1230" s="8"/>
      <c r="Y1230" s="8"/>
    </row>
    <row r="1231" spans="24:25" ht="12.75">
      <c r="X1231" s="8"/>
      <c r="Y1231" s="8"/>
    </row>
    <row r="1232" spans="24:25" ht="12.75">
      <c r="X1232" s="8"/>
      <c r="Y1232" s="8"/>
    </row>
    <row r="1233" spans="24:25" ht="12.75">
      <c r="X1233" s="8"/>
      <c r="Y1233" s="8"/>
    </row>
    <row r="1234" spans="24:25" ht="12.75">
      <c r="X1234" s="8"/>
      <c r="Y1234" s="8"/>
    </row>
    <row r="1235" spans="24:25" ht="12.75">
      <c r="X1235" s="8"/>
      <c r="Y1235" s="8"/>
    </row>
    <row r="1236" spans="24:25" ht="12.75">
      <c r="X1236" s="8"/>
      <c r="Y1236" s="8"/>
    </row>
    <row r="1237" spans="24:25" ht="12.75">
      <c r="X1237" s="8"/>
      <c r="Y1237" s="8"/>
    </row>
    <row r="1238" spans="24:25" ht="12.75">
      <c r="X1238" s="8"/>
      <c r="Y1238" s="8"/>
    </row>
    <row r="1239" spans="24:25" ht="12.75">
      <c r="X1239" s="8"/>
      <c r="Y1239" s="8"/>
    </row>
    <row r="1240" spans="24:25" ht="12.75">
      <c r="X1240" s="8"/>
      <c r="Y1240" s="8"/>
    </row>
    <row r="1241" spans="24:25" ht="12.75">
      <c r="X1241" s="8"/>
      <c r="Y1241" s="8"/>
    </row>
    <row r="1242" spans="24:25" ht="12.75">
      <c r="X1242" s="8"/>
      <c r="Y1242" s="8"/>
    </row>
    <row r="1243" spans="24:25" ht="12.75">
      <c r="X1243" s="8"/>
      <c r="Y1243" s="8"/>
    </row>
    <row r="1244" spans="24:25" ht="12.75">
      <c r="X1244" s="8"/>
      <c r="Y1244" s="8"/>
    </row>
    <row r="1245" spans="24:25" ht="12.75">
      <c r="X1245" s="8"/>
      <c r="Y1245" s="8"/>
    </row>
    <row r="1246" spans="24:25" ht="12.75">
      <c r="X1246" s="8"/>
      <c r="Y1246" s="8"/>
    </row>
    <row r="1247" spans="24:25" ht="12.75">
      <c r="X1247" s="8"/>
      <c r="Y1247" s="8"/>
    </row>
    <row r="1248" spans="24:25" ht="12.75">
      <c r="X1248" s="8"/>
      <c r="Y1248" s="8"/>
    </row>
    <row r="1249" spans="24:25" ht="12.75">
      <c r="X1249" s="8"/>
      <c r="Y1249" s="8"/>
    </row>
    <row r="1250" spans="24:25" ht="12.75">
      <c r="X1250" s="8"/>
      <c r="Y1250" s="8"/>
    </row>
    <row r="1251" spans="24:25" ht="12.75">
      <c r="X1251" s="8"/>
      <c r="Y1251" s="8"/>
    </row>
    <row r="1252" spans="24:25" ht="12.75">
      <c r="X1252" s="8"/>
      <c r="Y1252" s="8"/>
    </row>
    <row r="1253" spans="24:25" ht="12.75">
      <c r="X1253" s="8"/>
      <c r="Y1253" s="8"/>
    </row>
    <row r="1254" spans="24:25" ht="12.75">
      <c r="X1254" s="8"/>
      <c r="Y1254" s="8"/>
    </row>
    <row r="1255" spans="24:25" ht="12.75">
      <c r="X1255" s="8"/>
      <c r="Y1255" s="8"/>
    </row>
    <row r="1256" spans="24:25" ht="12.75">
      <c r="X1256" s="8"/>
      <c r="Y1256" s="8"/>
    </row>
    <row r="1257" spans="24:25" ht="12.75">
      <c r="X1257" s="8"/>
      <c r="Y1257" s="8"/>
    </row>
    <row r="1258" spans="24:25" ht="12.75">
      <c r="X1258" s="8"/>
      <c r="Y1258" s="8"/>
    </row>
    <row r="1259" spans="24:25" ht="12.75">
      <c r="X1259" s="8"/>
      <c r="Y1259" s="8"/>
    </row>
    <row r="1260" spans="24:25" ht="12.75">
      <c r="X1260" s="8"/>
      <c r="Y1260" s="8"/>
    </row>
    <row r="1261" spans="24:25" ht="12.75">
      <c r="X1261" s="8"/>
      <c r="Y1261" s="8"/>
    </row>
    <row r="1262" spans="24:25" ht="12.75">
      <c r="X1262" s="8"/>
      <c r="Y1262" s="8"/>
    </row>
    <row r="1263" spans="24:25" ht="12.75">
      <c r="X1263" s="8"/>
      <c r="Y1263" s="8"/>
    </row>
    <row r="1264" spans="24:25" ht="12.75">
      <c r="X1264" s="8"/>
      <c r="Y1264" s="8"/>
    </row>
    <row r="1265" spans="24:25" ht="12.75">
      <c r="X1265" s="8"/>
      <c r="Y1265" s="8"/>
    </row>
    <row r="1266" spans="24:25" ht="12.75">
      <c r="X1266" s="8"/>
      <c r="Y1266" s="8"/>
    </row>
    <row r="1267" spans="24:25" ht="12.75">
      <c r="X1267" s="8"/>
      <c r="Y1267" s="8"/>
    </row>
    <row r="1268" spans="24:25" ht="12.75">
      <c r="X1268" s="8"/>
      <c r="Y1268" s="8"/>
    </row>
    <row r="1269" spans="24:25" ht="12.75">
      <c r="X1269" s="8"/>
      <c r="Y1269" s="8"/>
    </row>
    <row r="1270" spans="24:25" ht="12.75">
      <c r="X1270" s="8"/>
      <c r="Y1270" s="8"/>
    </row>
    <row r="1271" spans="24:25" ht="12.75">
      <c r="X1271" s="8"/>
      <c r="Y1271" s="8"/>
    </row>
    <row r="1272" spans="24:25" ht="12.75">
      <c r="X1272" s="8"/>
      <c r="Y1272" s="8"/>
    </row>
    <row r="1273" spans="24:25" ht="12.75">
      <c r="X1273" s="8"/>
      <c r="Y1273" s="8"/>
    </row>
    <row r="1274" spans="24:25" ht="12.75">
      <c r="X1274" s="8"/>
      <c r="Y1274" s="8"/>
    </row>
    <row r="1275" spans="24:25" ht="12.75">
      <c r="X1275" s="8"/>
      <c r="Y1275" s="8"/>
    </row>
    <row r="1276" spans="24:25" ht="12.75">
      <c r="X1276" s="8"/>
      <c r="Y1276" s="8"/>
    </row>
    <row r="1277" spans="24:25" ht="12.75">
      <c r="X1277" s="8"/>
      <c r="Y1277" s="8"/>
    </row>
    <row r="1278" spans="24:25" ht="12.75">
      <c r="X1278" s="8"/>
      <c r="Y1278" s="8"/>
    </row>
    <row r="1279" spans="24:25" ht="12.75">
      <c r="X1279" s="8"/>
      <c r="Y1279" s="8"/>
    </row>
    <row r="1280" spans="24:25" ht="12.75">
      <c r="X1280" s="8"/>
      <c r="Y1280" s="8"/>
    </row>
    <row r="1281" spans="24:25" ht="12.75">
      <c r="X1281" s="8"/>
      <c r="Y1281" s="8"/>
    </row>
    <row r="1282" spans="24:25" ht="12.75">
      <c r="X1282" s="8"/>
      <c r="Y1282" s="8"/>
    </row>
    <row r="1283" spans="24:25" ht="12.75">
      <c r="X1283" s="8"/>
      <c r="Y1283" s="8"/>
    </row>
    <row r="1284" spans="24:25" ht="12.75">
      <c r="X1284" s="8"/>
      <c r="Y1284" s="8"/>
    </row>
    <row r="1285" spans="24:25" ht="12.75">
      <c r="X1285" s="8"/>
      <c r="Y1285" s="8"/>
    </row>
    <row r="1286" spans="24:25" ht="12.75">
      <c r="X1286" s="8"/>
      <c r="Y1286" s="8"/>
    </row>
    <row r="1287" spans="24:25" ht="12.75">
      <c r="X1287" s="8"/>
      <c r="Y1287" s="8"/>
    </row>
    <row r="1288" spans="24:25" ht="12.75">
      <c r="X1288" s="8"/>
      <c r="Y1288" s="8"/>
    </row>
    <row r="1289" spans="24:25" ht="12.75">
      <c r="X1289" s="8"/>
      <c r="Y1289" s="8"/>
    </row>
    <row r="1290" spans="24:25" ht="12.75">
      <c r="X1290" s="8"/>
      <c r="Y1290" s="8"/>
    </row>
    <row r="1291" spans="24:25" ht="12.75">
      <c r="X1291" s="8"/>
      <c r="Y1291" s="8"/>
    </row>
    <row r="1292" spans="24:25" ht="12.75">
      <c r="X1292" s="8"/>
      <c r="Y1292" s="8"/>
    </row>
    <row r="1293" spans="24:25" ht="12.75">
      <c r="X1293" s="8"/>
      <c r="Y1293" s="8"/>
    </row>
    <row r="1294" spans="24:25" ht="12.75">
      <c r="X1294" s="8"/>
      <c r="Y1294" s="8"/>
    </row>
    <row r="1295" spans="24:25" ht="12.75">
      <c r="X1295" s="8"/>
      <c r="Y1295" s="8"/>
    </row>
    <row r="1296" spans="24:25" ht="12.75">
      <c r="X1296" s="8"/>
      <c r="Y1296" s="8"/>
    </row>
    <row r="1297" spans="24:25" ht="12.75">
      <c r="X1297" s="8"/>
      <c r="Y1297" s="8"/>
    </row>
    <row r="1298" spans="24:25" ht="12.75">
      <c r="X1298" s="8"/>
      <c r="Y1298" s="8"/>
    </row>
    <row r="1299" spans="24:25" ht="12.75">
      <c r="X1299" s="8"/>
      <c r="Y1299" s="8"/>
    </row>
    <row r="1300" spans="24:25" ht="12.75">
      <c r="X1300" s="8"/>
      <c r="Y1300" s="8"/>
    </row>
    <row r="1301" spans="24:25" ht="12.75">
      <c r="X1301" s="8"/>
      <c r="Y1301" s="8"/>
    </row>
    <row r="1302" spans="24:25" ht="12.75">
      <c r="X1302" s="8"/>
      <c r="Y1302" s="8"/>
    </row>
    <row r="1303" spans="24:25" ht="12.75">
      <c r="X1303" s="8"/>
      <c r="Y1303" s="8"/>
    </row>
    <row r="1304" spans="24:25" ht="12.75">
      <c r="X1304" s="8"/>
      <c r="Y1304" s="8"/>
    </row>
    <row r="1305" spans="24:25" ht="12.75">
      <c r="X1305" s="8"/>
      <c r="Y1305" s="8"/>
    </row>
    <row r="1306" spans="24:25" ht="12.75">
      <c r="X1306" s="8"/>
      <c r="Y1306" s="8"/>
    </row>
    <row r="1307" spans="24:25" ht="12.75">
      <c r="X1307" s="8"/>
      <c r="Y1307" s="8"/>
    </row>
    <row r="1308" spans="24:25" ht="12.75">
      <c r="X1308" s="8"/>
      <c r="Y1308" s="8"/>
    </row>
    <row r="1309" spans="24:25" ht="12.75">
      <c r="X1309" s="8"/>
      <c r="Y1309" s="8"/>
    </row>
    <row r="1310" spans="24:25" ht="12.75">
      <c r="X1310" s="8"/>
      <c r="Y1310" s="8"/>
    </row>
    <row r="1311" spans="24:25" ht="12.75">
      <c r="X1311" s="8"/>
      <c r="Y1311" s="8"/>
    </row>
    <row r="1312" spans="24:25" ht="12.75">
      <c r="X1312" s="8"/>
      <c r="Y1312" s="8"/>
    </row>
    <row r="1313" spans="24:25" ht="12.75">
      <c r="X1313" s="8"/>
      <c r="Y1313" s="8"/>
    </row>
    <row r="1314" spans="24:25" ht="12.75">
      <c r="X1314" s="8"/>
      <c r="Y1314" s="8"/>
    </row>
    <row r="1315" spans="24:25" ht="12.75">
      <c r="X1315" s="8"/>
      <c r="Y1315" s="8"/>
    </row>
    <row r="1316" spans="24:25" ht="12.75">
      <c r="X1316" s="8"/>
      <c r="Y1316" s="8"/>
    </row>
    <row r="1317" spans="24:25" ht="12.75">
      <c r="X1317" s="8"/>
      <c r="Y1317" s="8"/>
    </row>
    <row r="1318" spans="24:25" ht="12.75">
      <c r="X1318" s="8"/>
      <c r="Y1318" s="8"/>
    </row>
    <row r="1319" spans="24:25" ht="12.75">
      <c r="X1319" s="8"/>
      <c r="Y1319" s="8"/>
    </row>
    <row r="1320" spans="24:25" ht="12.75">
      <c r="X1320" s="8"/>
      <c r="Y1320" s="8"/>
    </row>
    <row r="1321" spans="24:25" ht="12.75">
      <c r="X1321" s="8"/>
      <c r="Y1321" s="8"/>
    </row>
    <row r="1322" spans="24:25" ht="12.75">
      <c r="X1322" s="8"/>
      <c r="Y1322" s="8"/>
    </row>
    <row r="1323" spans="24:25" ht="12.75">
      <c r="X1323" s="8"/>
      <c r="Y1323" s="8"/>
    </row>
    <row r="1324" spans="24:25" ht="12.75">
      <c r="X1324" s="8"/>
      <c r="Y1324" s="8"/>
    </row>
    <row r="1325" spans="24:25" ht="12.75">
      <c r="X1325" s="8"/>
      <c r="Y1325" s="8"/>
    </row>
    <row r="1326" spans="24:25" ht="12.75">
      <c r="X1326" s="8"/>
      <c r="Y1326" s="8"/>
    </row>
    <row r="1327" spans="24:25" ht="12.75">
      <c r="X1327" s="8"/>
      <c r="Y1327" s="8"/>
    </row>
    <row r="1328" spans="24:25" ht="12.75">
      <c r="X1328" s="8"/>
      <c r="Y1328" s="8"/>
    </row>
    <row r="1329" spans="24:25" ht="12.75">
      <c r="X1329" s="8"/>
      <c r="Y1329" s="8"/>
    </row>
    <row r="1330" spans="24:25" ht="12.75">
      <c r="X1330" s="8"/>
      <c r="Y1330" s="8"/>
    </row>
    <row r="1331" spans="24:25" ht="12.75">
      <c r="X1331" s="8"/>
      <c r="Y1331" s="8"/>
    </row>
    <row r="1332" spans="24:25" ht="12.75">
      <c r="X1332" s="8"/>
      <c r="Y1332" s="8"/>
    </row>
    <row r="1333" spans="24:25" ht="12.75">
      <c r="X1333" s="8"/>
      <c r="Y1333" s="8"/>
    </row>
    <row r="1334" spans="24:25" ht="12.75">
      <c r="X1334" s="8"/>
      <c r="Y1334" s="8"/>
    </row>
    <row r="1335" spans="24:25" ht="12.75">
      <c r="X1335" s="8"/>
      <c r="Y1335" s="8"/>
    </row>
    <row r="1336" spans="24:25" ht="12.75">
      <c r="X1336" s="8"/>
      <c r="Y1336" s="8"/>
    </row>
    <row r="1337" spans="24:25" ht="12.75">
      <c r="X1337" s="8"/>
      <c r="Y1337" s="8"/>
    </row>
    <row r="1338" spans="24:25" ht="12.75">
      <c r="X1338" s="8"/>
      <c r="Y1338" s="8"/>
    </row>
    <row r="1339" spans="24:25" ht="12.75">
      <c r="X1339" s="8"/>
      <c r="Y1339" s="8"/>
    </row>
    <row r="1340" spans="24:25" ht="12.75">
      <c r="X1340" s="8"/>
      <c r="Y1340" s="8"/>
    </row>
    <row r="1341" spans="24:25" ht="12.75">
      <c r="X1341" s="8"/>
      <c r="Y1341" s="8"/>
    </row>
    <row r="1342" spans="24:25" ht="12.75">
      <c r="X1342" s="8"/>
      <c r="Y1342" s="8"/>
    </row>
    <row r="1343" spans="24:25" ht="12.75">
      <c r="X1343" s="8"/>
      <c r="Y1343" s="8"/>
    </row>
    <row r="1344" spans="24:25" ht="12.75">
      <c r="X1344" s="8"/>
      <c r="Y1344" s="8"/>
    </row>
    <row r="1345" spans="24:25" ht="12.75">
      <c r="X1345" s="8"/>
      <c r="Y1345" s="8"/>
    </row>
    <row r="1346" spans="24:25" ht="12.75">
      <c r="X1346" s="8"/>
      <c r="Y1346" s="8"/>
    </row>
    <row r="1347" spans="24:25" ht="12.75">
      <c r="X1347" s="8"/>
      <c r="Y1347" s="8"/>
    </row>
    <row r="1348" spans="24:25" ht="12.75">
      <c r="X1348" s="8"/>
      <c r="Y1348" s="8"/>
    </row>
    <row r="1349" spans="24:25" ht="12.75">
      <c r="X1349" s="8"/>
      <c r="Y1349" s="8"/>
    </row>
    <row r="1350" spans="24:25" ht="12.75">
      <c r="X1350" s="8"/>
      <c r="Y1350" s="8"/>
    </row>
    <row r="1351" spans="24:25" ht="12.75">
      <c r="X1351" s="8"/>
      <c r="Y1351" s="8"/>
    </row>
    <row r="1352" spans="24:25" ht="12.75">
      <c r="X1352" s="8"/>
      <c r="Y1352" s="8"/>
    </row>
    <row r="1353" spans="24:25" ht="12.75">
      <c r="X1353" s="8"/>
      <c r="Y1353" s="8"/>
    </row>
    <row r="1354" spans="24:25" ht="12.75">
      <c r="X1354" s="8"/>
      <c r="Y1354" s="8"/>
    </row>
    <row r="1355" spans="24:25" ht="12.75">
      <c r="X1355" s="8"/>
      <c r="Y1355" s="8"/>
    </row>
    <row r="1356" spans="24:25" ht="12.75">
      <c r="X1356" s="8"/>
      <c r="Y1356" s="8"/>
    </row>
    <row r="1357" spans="24:25" ht="12.75">
      <c r="X1357" s="8"/>
      <c r="Y1357" s="8"/>
    </row>
    <row r="1358" spans="24:25" ht="12.75">
      <c r="X1358" s="8"/>
      <c r="Y1358" s="8"/>
    </row>
    <row r="1359" spans="24:25" ht="12.75">
      <c r="X1359" s="8"/>
      <c r="Y1359" s="8"/>
    </row>
    <row r="1360" spans="24:25" ht="12.75">
      <c r="X1360" s="8"/>
      <c r="Y1360" s="8"/>
    </row>
    <row r="1361" spans="24:25" ht="12.75">
      <c r="X1361" s="8"/>
      <c r="Y1361" s="8"/>
    </row>
    <row r="1362" spans="24:25" ht="12.75">
      <c r="X1362" s="8"/>
      <c r="Y1362" s="8"/>
    </row>
    <row r="1363" spans="24:25" ht="12.75">
      <c r="X1363" s="8"/>
      <c r="Y1363" s="8"/>
    </row>
    <row r="1364" spans="24:25" ht="12.75">
      <c r="X1364" s="8"/>
      <c r="Y1364" s="8"/>
    </row>
    <row r="1365" spans="24:25" ht="12.75">
      <c r="X1365" s="8"/>
      <c r="Y1365" s="8"/>
    </row>
    <row r="1366" spans="24:25" ht="12.75">
      <c r="X1366" s="8"/>
      <c r="Y1366" s="8"/>
    </row>
    <row r="1367" spans="24:25" ht="12.75">
      <c r="X1367" s="8"/>
      <c r="Y1367" s="8"/>
    </row>
    <row r="1368" spans="24:25" ht="12.75">
      <c r="X1368" s="8"/>
      <c r="Y1368" s="8"/>
    </row>
    <row r="1369" spans="24:25" ht="12.75">
      <c r="X1369" s="8"/>
      <c r="Y1369" s="8"/>
    </row>
    <row r="1370" spans="24:25" ht="12.75">
      <c r="X1370" s="8"/>
      <c r="Y1370" s="8"/>
    </row>
    <row r="1371" spans="24:25" ht="12.75">
      <c r="X1371" s="8"/>
      <c r="Y1371" s="8"/>
    </row>
    <row r="1372" spans="24:25" ht="12.75">
      <c r="X1372" s="8"/>
      <c r="Y1372" s="8"/>
    </row>
    <row r="1373" spans="24:25" ht="12.75">
      <c r="X1373" s="8"/>
      <c r="Y1373" s="8"/>
    </row>
    <row r="1374" spans="24:25" ht="12.75">
      <c r="X1374" s="8"/>
      <c r="Y1374" s="8"/>
    </row>
    <row r="1375" spans="24:25" ht="12.75">
      <c r="X1375" s="8"/>
      <c r="Y1375" s="8"/>
    </row>
    <row r="1376" spans="24:25" ht="12.75">
      <c r="X1376" s="8"/>
      <c r="Y1376" s="8"/>
    </row>
    <row r="1377" spans="24:25" ht="12.75">
      <c r="X1377" s="8"/>
      <c r="Y1377" s="8"/>
    </row>
    <row r="1378" spans="24:25" ht="12.75">
      <c r="X1378" s="8"/>
      <c r="Y1378" s="8"/>
    </row>
    <row r="1379" spans="24:25" ht="12.75">
      <c r="X1379" s="8"/>
      <c r="Y1379" s="8"/>
    </row>
    <row r="1380" spans="24:25" ht="12.75">
      <c r="X1380" s="8"/>
      <c r="Y1380" s="8"/>
    </row>
    <row r="1381" spans="24:25" ht="12.75">
      <c r="X1381" s="8"/>
      <c r="Y1381" s="8"/>
    </row>
    <row r="1382" spans="24:25" ht="12.75">
      <c r="X1382" s="8"/>
      <c r="Y1382" s="8"/>
    </row>
    <row r="1383" spans="24:25" ht="12.75">
      <c r="X1383" s="8"/>
      <c r="Y1383" s="8"/>
    </row>
    <row r="1384" spans="24:25" ht="12.75">
      <c r="X1384" s="8"/>
      <c r="Y1384" s="8"/>
    </row>
    <row r="1385" spans="24:25" ht="12.75">
      <c r="X1385" s="8"/>
      <c r="Y1385" s="8"/>
    </row>
    <row r="1386" spans="24:25" ht="12.75">
      <c r="X1386" s="8"/>
      <c r="Y1386" s="8"/>
    </row>
    <row r="1387" spans="24:25" ht="12.75">
      <c r="X1387" s="8"/>
      <c r="Y1387" s="8"/>
    </row>
    <row r="1388" spans="24:25" ht="12.75">
      <c r="X1388" s="8"/>
      <c r="Y1388" s="8"/>
    </row>
    <row r="1389" spans="24:25" ht="12.75">
      <c r="X1389" s="8"/>
      <c r="Y1389" s="8"/>
    </row>
    <row r="1390" spans="24:25" ht="12.75">
      <c r="X1390" s="8"/>
      <c r="Y1390" s="8"/>
    </row>
    <row r="1391" spans="24:25" ht="12.75">
      <c r="X1391" s="8"/>
      <c r="Y1391" s="8"/>
    </row>
    <row r="1392" spans="24:25" ht="12.75">
      <c r="X1392" s="8"/>
      <c r="Y1392" s="8"/>
    </row>
    <row r="1393" spans="24:25" ht="12.75">
      <c r="X1393" s="8"/>
      <c r="Y1393" s="8"/>
    </row>
    <row r="1394" spans="24:25" ht="12.75">
      <c r="X1394" s="8"/>
      <c r="Y1394" s="8"/>
    </row>
    <row r="1395" spans="24:25" ht="12.75">
      <c r="X1395" s="8"/>
      <c r="Y1395" s="8"/>
    </row>
    <row r="1396" spans="24:25" ht="12.75">
      <c r="X1396" s="8"/>
      <c r="Y1396" s="8"/>
    </row>
    <row r="1397" spans="24:25" ht="12.75">
      <c r="X1397" s="8"/>
      <c r="Y1397" s="8"/>
    </row>
    <row r="1398" spans="24:25" ht="12.75">
      <c r="X1398" s="8"/>
      <c r="Y1398" s="8"/>
    </row>
    <row r="1399" spans="24:25" ht="12.75">
      <c r="X1399" s="8"/>
      <c r="Y1399" s="8"/>
    </row>
    <row r="1400" spans="24:25" ht="12.75">
      <c r="X1400" s="8"/>
      <c r="Y1400" s="8"/>
    </row>
    <row r="1401" spans="24:25" ht="12.75">
      <c r="X1401" s="8"/>
      <c r="Y1401" s="8"/>
    </row>
    <row r="1402" spans="24:25" ht="12.75">
      <c r="X1402" s="8"/>
      <c r="Y1402" s="8"/>
    </row>
    <row r="1403" spans="24:25" ht="12.75">
      <c r="X1403" s="8"/>
      <c r="Y1403" s="8"/>
    </row>
    <row r="1404" spans="24:25" ht="12.75">
      <c r="X1404" s="8"/>
      <c r="Y1404" s="8"/>
    </row>
    <row r="1405" spans="24:25" ht="12.75">
      <c r="X1405" s="8"/>
      <c r="Y1405" s="8"/>
    </row>
    <row r="1406" spans="24:25" ht="12.75">
      <c r="X1406" s="8"/>
      <c r="Y1406" s="8"/>
    </row>
    <row r="1407" spans="24:25" ht="12.75">
      <c r="X1407" s="8"/>
      <c r="Y1407" s="8"/>
    </row>
    <row r="1408" spans="24:25" ht="12.75">
      <c r="X1408" s="8"/>
      <c r="Y1408" s="8"/>
    </row>
    <row r="1409" spans="24:25" ht="12.75">
      <c r="X1409" s="8"/>
      <c r="Y1409" s="8"/>
    </row>
    <row r="1410" spans="24:25" ht="12.75">
      <c r="X1410" s="8"/>
      <c r="Y1410" s="8"/>
    </row>
    <row r="1411" spans="24:25" ht="12.75">
      <c r="X1411" s="8"/>
      <c r="Y1411" s="8"/>
    </row>
    <row r="1412" spans="24:25" ht="12.75">
      <c r="X1412" s="8"/>
      <c r="Y1412" s="8"/>
    </row>
    <row r="1413" spans="24:25" ht="12.75">
      <c r="X1413" s="8"/>
      <c r="Y1413" s="8"/>
    </row>
    <row r="1414" spans="24:25" ht="12.75">
      <c r="X1414" s="8"/>
      <c r="Y1414" s="8"/>
    </row>
    <row r="1415" spans="24:25" ht="12.75">
      <c r="X1415" s="8"/>
      <c r="Y1415" s="8"/>
    </row>
    <row r="1416" spans="24:25" ht="12.75">
      <c r="X1416" s="8"/>
      <c r="Y1416" s="8"/>
    </row>
    <row r="1417" spans="24:25" ht="12.75">
      <c r="X1417" s="8"/>
      <c r="Y1417" s="8"/>
    </row>
    <row r="1418" spans="24:25" ht="12.75">
      <c r="X1418" s="8"/>
      <c r="Y1418" s="8"/>
    </row>
    <row r="1419" spans="24:25" ht="12.75">
      <c r="X1419" s="8"/>
      <c r="Y1419" s="8"/>
    </row>
    <row r="1420" spans="24:25" ht="12.75">
      <c r="X1420" s="8"/>
      <c r="Y1420" s="8"/>
    </row>
    <row r="1421" spans="24:25" ht="12.75">
      <c r="X1421" s="8"/>
      <c r="Y1421" s="8"/>
    </row>
    <row r="1422" spans="24:25" ht="12.75">
      <c r="X1422" s="8"/>
      <c r="Y1422" s="8"/>
    </row>
    <row r="1423" spans="24:25" ht="12.75">
      <c r="X1423" s="8"/>
      <c r="Y1423" s="8"/>
    </row>
    <row r="1424" spans="24:25" ht="12.75">
      <c r="X1424" s="8"/>
      <c r="Y1424" s="8"/>
    </row>
    <row r="1425" spans="24:25" ht="12.75">
      <c r="X1425" s="8"/>
      <c r="Y1425" s="8"/>
    </row>
    <row r="1426" spans="24:25" ht="12.75">
      <c r="X1426" s="8"/>
      <c r="Y1426" s="8"/>
    </row>
    <row r="1427" spans="24:25" ht="12.75">
      <c r="X1427" s="8"/>
      <c r="Y1427" s="8"/>
    </row>
    <row r="1428" spans="24:25" ht="12.75">
      <c r="X1428" s="8"/>
      <c r="Y1428" s="8"/>
    </row>
    <row r="1429" spans="24:25" ht="12.75">
      <c r="X1429" s="8"/>
      <c r="Y1429" s="8"/>
    </row>
    <row r="1430" spans="24:25" ht="12.75">
      <c r="X1430" s="8"/>
      <c r="Y1430" s="8"/>
    </row>
    <row r="1431" spans="24:25" ht="12.75">
      <c r="X1431" s="8"/>
      <c r="Y1431" s="8"/>
    </row>
    <row r="1432" spans="24:25" ht="12.75">
      <c r="X1432" s="8"/>
      <c r="Y1432" s="8"/>
    </row>
    <row r="1433" spans="24:25" ht="12.75">
      <c r="X1433" s="8"/>
      <c r="Y1433" s="8"/>
    </row>
    <row r="1434" spans="24:25" ht="12.75">
      <c r="X1434" s="8"/>
      <c r="Y1434" s="8"/>
    </row>
    <row r="1435" spans="24:25" ht="12.75">
      <c r="X1435" s="8"/>
      <c r="Y1435" s="8"/>
    </row>
    <row r="1436" spans="24:25" ht="12.75">
      <c r="X1436" s="8"/>
      <c r="Y1436" s="8"/>
    </row>
    <row r="1437" spans="24:25" ht="12.75">
      <c r="X1437" s="8"/>
      <c r="Y1437" s="8"/>
    </row>
    <row r="1438" spans="24:25" ht="12.75">
      <c r="X1438" s="8"/>
      <c r="Y1438" s="8"/>
    </row>
    <row r="1439" spans="24:25" ht="12.75">
      <c r="X1439" s="8"/>
      <c r="Y1439" s="8"/>
    </row>
    <row r="1440" spans="24:25" ht="12.75">
      <c r="X1440" s="8"/>
      <c r="Y1440" s="8"/>
    </row>
    <row r="1441" spans="24:25" ht="12.75">
      <c r="X1441" s="8"/>
      <c r="Y1441" s="8"/>
    </row>
    <row r="1442" spans="24:25" ht="12.75">
      <c r="X1442" s="8"/>
      <c r="Y1442" s="8"/>
    </row>
    <row r="1443" spans="24:25" ht="12.75">
      <c r="X1443" s="8"/>
      <c r="Y1443" s="8"/>
    </row>
    <row r="1444" spans="24:25" ht="12.75">
      <c r="X1444" s="8"/>
      <c r="Y1444" s="8"/>
    </row>
    <row r="1445" spans="24:25" ht="12.75">
      <c r="X1445" s="8"/>
      <c r="Y1445" s="8"/>
    </row>
    <row r="1446" spans="24:25" ht="12.75">
      <c r="X1446" s="8"/>
      <c r="Y1446" s="8"/>
    </row>
    <row r="1447" spans="24:25" ht="12.75">
      <c r="X1447" s="8"/>
      <c r="Y1447" s="8"/>
    </row>
    <row r="1448" spans="24:25" ht="12.75">
      <c r="X1448" s="8"/>
      <c r="Y1448" s="8"/>
    </row>
    <row r="1449" spans="24:25" ht="12.75">
      <c r="X1449" s="8"/>
      <c r="Y1449" s="8"/>
    </row>
    <row r="1450" spans="24:25" ht="12.75">
      <c r="X1450" s="8"/>
      <c r="Y1450" s="8"/>
    </row>
    <row r="1451" spans="24:25" ht="12.75">
      <c r="X1451" s="8"/>
      <c r="Y1451" s="8"/>
    </row>
    <row r="1452" spans="24:25" ht="12.75">
      <c r="X1452" s="8"/>
      <c r="Y1452" s="8"/>
    </row>
    <row r="1453" spans="24:25" ht="12.75">
      <c r="X1453" s="8"/>
      <c r="Y1453" s="8"/>
    </row>
    <row r="1454" spans="24:25" ht="12.75">
      <c r="X1454" s="8"/>
      <c r="Y1454" s="8"/>
    </row>
    <row r="1455" spans="24:25" ht="12.75">
      <c r="X1455" s="8"/>
      <c r="Y1455" s="8"/>
    </row>
    <row r="1456" spans="24:25" ht="12.75">
      <c r="X1456" s="8"/>
      <c r="Y1456" s="8"/>
    </row>
    <row r="1457" spans="24:25" ht="12.75">
      <c r="X1457" s="8"/>
      <c r="Y1457" s="8"/>
    </row>
    <row r="1458" spans="24:25" ht="12.75">
      <c r="X1458" s="8"/>
      <c r="Y1458" s="8"/>
    </row>
    <row r="1459" spans="24:25" ht="12.75">
      <c r="X1459" s="8"/>
      <c r="Y1459" s="8"/>
    </row>
    <row r="1460" spans="24:25" ht="12.75">
      <c r="X1460" s="8"/>
      <c r="Y1460" s="8"/>
    </row>
    <row r="1461" spans="24:25" ht="12.75">
      <c r="X1461" s="8"/>
      <c r="Y1461" s="8"/>
    </row>
    <row r="1462" spans="24:25" ht="12.75">
      <c r="X1462" s="8"/>
      <c r="Y1462" s="8"/>
    </row>
    <row r="1463" spans="24:25" ht="12.75">
      <c r="X1463" s="8"/>
      <c r="Y1463" s="8"/>
    </row>
    <row r="1464" spans="24:25" ht="12.75">
      <c r="X1464" s="8"/>
      <c r="Y1464" s="8"/>
    </row>
    <row r="1465" spans="24:25" ht="12.75">
      <c r="X1465" s="8"/>
      <c r="Y1465" s="8"/>
    </row>
    <row r="1466" spans="24:25" ht="12.75">
      <c r="X1466" s="8"/>
      <c r="Y1466" s="8"/>
    </row>
    <row r="1467" spans="24:25" ht="12.75">
      <c r="X1467" s="8"/>
      <c r="Y1467" s="8"/>
    </row>
    <row r="1468" spans="24:25" ht="12.75">
      <c r="X1468" s="8"/>
      <c r="Y1468" s="8"/>
    </row>
    <row r="1469" spans="24:25" ht="12.75">
      <c r="X1469" s="8"/>
      <c r="Y1469" s="8"/>
    </row>
    <row r="1470" spans="24:25" ht="12.75">
      <c r="X1470" s="8"/>
      <c r="Y1470" s="8"/>
    </row>
    <row r="1471" spans="24:25" ht="12.75">
      <c r="X1471" s="8"/>
      <c r="Y1471" s="8"/>
    </row>
    <row r="1472" spans="24:25" ht="12.75">
      <c r="X1472" s="8"/>
      <c r="Y1472" s="8"/>
    </row>
    <row r="1473" spans="24:25" ht="12.75">
      <c r="X1473" s="8"/>
      <c r="Y1473" s="8"/>
    </row>
    <row r="1474" spans="24:25" ht="12.75">
      <c r="X1474" s="8"/>
      <c r="Y1474" s="8"/>
    </row>
    <row r="1475" spans="24:25" ht="12.75">
      <c r="X1475" s="8"/>
      <c r="Y1475" s="8"/>
    </row>
    <row r="1476" spans="24:25" ht="12.75">
      <c r="X1476" s="8"/>
      <c r="Y1476" s="8"/>
    </row>
    <row r="1477" spans="24:25" ht="12.75">
      <c r="X1477" s="8"/>
      <c r="Y1477" s="8"/>
    </row>
    <row r="1478" spans="24:25" ht="12.75">
      <c r="X1478" s="8"/>
      <c r="Y1478" s="8"/>
    </row>
    <row r="1479" spans="24:25" ht="12.75">
      <c r="X1479" s="8"/>
      <c r="Y1479" s="8"/>
    </row>
    <row r="1480" spans="24:25" ht="12.75">
      <c r="X1480" s="8"/>
      <c r="Y1480" s="8"/>
    </row>
    <row r="1481" spans="24:25" ht="12.75">
      <c r="X1481" s="8"/>
      <c r="Y1481" s="8"/>
    </row>
    <row r="1482" spans="24:25" ht="12.75">
      <c r="X1482" s="8"/>
      <c r="Y1482" s="8"/>
    </row>
    <row r="1483" spans="24:25" ht="12.75">
      <c r="X1483" s="8"/>
      <c r="Y1483" s="8"/>
    </row>
    <row r="1484" spans="24:25" ht="12.75">
      <c r="X1484" s="8"/>
      <c r="Y1484" s="8"/>
    </row>
    <row r="1485" spans="24:25" ht="12.75">
      <c r="X1485" s="8"/>
      <c r="Y1485" s="8"/>
    </row>
    <row r="1486" spans="24:25" ht="12.75">
      <c r="X1486" s="8"/>
      <c r="Y1486" s="8"/>
    </row>
    <row r="1487" spans="24:25" ht="12.75">
      <c r="X1487" s="8"/>
      <c r="Y1487" s="8"/>
    </row>
    <row r="1488" spans="24:25" ht="12.75">
      <c r="X1488" s="8"/>
      <c r="Y1488" s="8"/>
    </row>
    <row r="1489" spans="24:25" ht="12.75">
      <c r="X1489" s="8"/>
      <c r="Y1489" s="8"/>
    </row>
    <row r="1490" spans="24:25" ht="12.75">
      <c r="X1490" s="8"/>
      <c r="Y1490" s="8"/>
    </row>
    <row r="1491" spans="24:25" ht="12.75">
      <c r="X1491" s="8"/>
      <c r="Y1491" s="8"/>
    </row>
    <row r="1492" spans="24:25" ht="12.75">
      <c r="X1492" s="8"/>
      <c r="Y1492" s="8"/>
    </row>
    <row r="1493" spans="24:25" ht="12.75">
      <c r="X1493" s="8"/>
      <c r="Y1493" s="8"/>
    </row>
    <row r="1494" spans="24:25" ht="12.75">
      <c r="X1494" s="8"/>
      <c r="Y1494" s="8"/>
    </row>
    <row r="1495" spans="24:25" ht="12.75">
      <c r="X1495" s="8"/>
      <c r="Y1495" s="8"/>
    </row>
    <row r="1496" spans="24:25" ht="12.75">
      <c r="X1496" s="8"/>
      <c r="Y1496" s="8"/>
    </row>
    <row r="1497" spans="24:25" ht="12.75">
      <c r="X1497" s="8"/>
      <c r="Y1497" s="8"/>
    </row>
    <row r="1498" spans="24:25" ht="12.75">
      <c r="X1498" s="8"/>
      <c r="Y1498" s="8"/>
    </row>
    <row r="1499" spans="24:25" ht="12.75">
      <c r="X1499" s="8"/>
      <c r="Y1499" s="8"/>
    </row>
    <row r="1500" spans="24:25" ht="12.75">
      <c r="X1500" s="8"/>
      <c r="Y1500" s="8"/>
    </row>
    <row r="1501" spans="24:25" ht="12.75">
      <c r="X1501" s="8"/>
      <c r="Y1501" s="8"/>
    </row>
    <row r="1502" spans="24:25" ht="12.75">
      <c r="X1502" s="8"/>
      <c r="Y1502" s="8"/>
    </row>
    <row r="1503" spans="24:25" ht="12.75">
      <c r="X1503" s="8"/>
      <c r="Y1503" s="8"/>
    </row>
    <row r="1504" spans="24:25" ht="12.75">
      <c r="X1504" s="8"/>
      <c r="Y1504" s="8"/>
    </row>
    <row r="1505" spans="24:25" ht="12.75">
      <c r="X1505" s="8"/>
      <c r="Y1505" s="8"/>
    </row>
    <row r="1506" spans="24:25" ht="12.75">
      <c r="X1506" s="8"/>
      <c r="Y1506" s="8"/>
    </row>
    <row r="1507" spans="24:25" ht="12.75">
      <c r="X1507" s="8"/>
      <c r="Y1507" s="8"/>
    </row>
    <row r="1508" spans="24:25" ht="12.75">
      <c r="X1508" s="8"/>
      <c r="Y1508" s="8"/>
    </row>
    <row r="1509" spans="24:25" ht="12.75">
      <c r="X1509" s="8"/>
      <c r="Y1509" s="8"/>
    </row>
    <row r="1510" spans="24:25" ht="12.75">
      <c r="X1510" s="8"/>
      <c r="Y1510" s="8"/>
    </row>
    <row r="1511" spans="24:25" ht="12.75">
      <c r="X1511" s="8"/>
      <c r="Y1511" s="8"/>
    </row>
    <row r="1512" spans="24:25" ht="12.75">
      <c r="X1512" s="8"/>
      <c r="Y1512" s="8"/>
    </row>
    <row r="1513" spans="24:25" ht="12.75">
      <c r="X1513" s="8"/>
      <c r="Y1513" s="8"/>
    </row>
    <row r="1514" spans="24:25" ht="12.75">
      <c r="X1514" s="8"/>
      <c r="Y1514" s="8"/>
    </row>
    <row r="1515" spans="24:25" ht="12.75">
      <c r="X1515" s="8"/>
      <c r="Y1515" s="8"/>
    </row>
    <row r="1516" spans="24:25" ht="12.75">
      <c r="X1516" s="8"/>
      <c r="Y1516" s="8"/>
    </row>
    <row r="1517" spans="24:25" ht="12.75">
      <c r="X1517" s="8"/>
      <c r="Y1517" s="8"/>
    </row>
    <row r="1518" spans="24:25" ht="12.75">
      <c r="X1518" s="8"/>
      <c r="Y1518" s="8"/>
    </row>
    <row r="1519" spans="24:25" ht="12.75">
      <c r="X1519" s="8"/>
      <c r="Y1519" s="8"/>
    </row>
    <row r="1520" spans="24:25" ht="12.75">
      <c r="X1520" s="8"/>
      <c r="Y1520" s="8"/>
    </row>
    <row r="1521" spans="24:25" ht="12.75">
      <c r="X1521" s="8"/>
      <c r="Y1521" s="8"/>
    </row>
    <row r="1522" spans="24:25" ht="12.75">
      <c r="X1522" s="8"/>
      <c r="Y1522" s="8"/>
    </row>
    <row r="1523" spans="24:25" ht="12.75">
      <c r="X1523" s="8"/>
      <c r="Y1523" s="8"/>
    </row>
    <row r="1524" spans="24:25" ht="12.75">
      <c r="X1524" s="8"/>
      <c r="Y1524" s="8"/>
    </row>
    <row r="1525" spans="24:25" ht="12.75">
      <c r="X1525" s="8"/>
      <c r="Y1525" s="8"/>
    </row>
    <row r="1526" spans="24:25" ht="12.75">
      <c r="X1526" s="8"/>
      <c r="Y1526" s="8"/>
    </row>
    <row r="1527" spans="24:25" ht="12.75">
      <c r="X1527" s="8"/>
      <c r="Y1527" s="8"/>
    </row>
    <row r="1528" spans="24:25" ht="12.75">
      <c r="X1528" s="8"/>
      <c r="Y1528" s="8"/>
    </row>
    <row r="1529" spans="24:25" ht="12.75">
      <c r="X1529" s="8"/>
      <c r="Y1529" s="8"/>
    </row>
    <row r="1530" spans="24:25" ht="12.75">
      <c r="X1530" s="8"/>
      <c r="Y1530" s="8"/>
    </row>
    <row r="1531" spans="24:25" ht="12.75">
      <c r="X1531" s="8"/>
      <c r="Y1531" s="8"/>
    </row>
    <row r="1532" spans="24:25" ht="12.75">
      <c r="X1532" s="8"/>
      <c r="Y1532" s="8"/>
    </row>
    <row r="1533" spans="24:25" ht="12.75">
      <c r="X1533" s="8"/>
      <c r="Y1533" s="8"/>
    </row>
    <row r="1534" spans="24:25" ht="12.75">
      <c r="X1534" s="8"/>
      <c r="Y1534" s="8"/>
    </row>
    <row r="1535" spans="24:25" ht="12.75">
      <c r="X1535" s="8"/>
      <c r="Y1535" s="8"/>
    </row>
    <row r="1536" spans="24:25" ht="12.75">
      <c r="X1536" s="8"/>
      <c r="Y1536" s="8"/>
    </row>
    <row r="1537" spans="24:25" ht="12.75">
      <c r="X1537" s="8"/>
      <c r="Y1537" s="8"/>
    </row>
    <row r="1538" spans="24:25" ht="12.75">
      <c r="X1538" s="8"/>
      <c r="Y1538" s="8"/>
    </row>
    <row r="1539" spans="24:25" ht="12.75">
      <c r="X1539" s="8"/>
      <c r="Y1539" s="8"/>
    </row>
    <row r="1540" spans="24:25" ht="12.75">
      <c r="X1540" s="8"/>
      <c r="Y1540" s="8"/>
    </row>
    <row r="1541" spans="24:25" ht="12.75">
      <c r="X1541" s="8"/>
      <c r="Y1541" s="8"/>
    </row>
    <row r="1542" spans="24:25" ht="12.75">
      <c r="X1542" s="8"/>
      <c r="Y1542" s="8"/>
    </row>
    <row r="1543" spans="24:25" ht="12.75">
      <c r="X1543" s="8"/>
      <c r="Y1543" s="8"/>
    </row>
    <row r="1544" spans="24:25" ht="12.75">
      <c r="X1544" s="8"/>
      <c r="Y1544" s="8"/>
    </row>
    <row r="1545" spans="24:25" ht="12.75">
      <c r="X1545" s="8"/>
      <c r="Y1545" s="8"/>
    </row>
    <row r="1546" spans="24:25" ht="12.75">
      <c r="X1546" s="8"/>
      <c r="Y1546" s="8"/>
    </row>
    <row r="1547" spans="24:25" ht="12.75">
      <c r="X1547" s="8"/>
      <c r="Y1547" s="8"/>
    </row>
    <row r="1548" spans="24:25" ht="12.75">
      <c r="X1548" s="8"/>
      <c r="Y1548" s="8"/>
    </row>
    <row r="1549" spans="24:25" ht="12.75">
      <c r="X1549" s="8"/>
      <c r="Y1549" s="8"/>
    </row>
    <row r="1550" spans="24:25" ht="12.75">
      <c r="X1550" s="8"/>
      <c r="Y1550" s="8"/>
    </row>
    <row r="1551" spans="24:25" ht="12.75">
      <c r="X1551" s="8"/>
      <c r="Y1551" s="8"/>
    </row>
    <row r="1552" spans="24:25" ht="12.75">
      <c r="X1552" s="8"/>
      <c r="Y1552" s="8"/>
    </row>
    <row r="1553" spans="24:25" ht="12.75">
      <c r="X1553" s="8"/>
      <c r="Y1553" s="8"/>
    </row>
    <row r="1554" spans="24:25" ht="12.75">
      <c r="X1554" s="8"/>
      <c r="Y1554" s="8"/>
    </row>
    <row r="1555" spans="24:25" ht="12.75">
      <c r="X1555" s="8"/>
      <c r="Y1555" s="8"/>
    </row>
    <row r="1556" spans="24:25" ht="12.75">
      <c r="X1556" s="8"/>
      <c r="Y1556" s="8"/>
    </row>
    <row r="1557" spans="24:25" ht="12.75">
      <c r="X1557" s="8"/>
      <c r="Y1557" s="8"/>
    </row>
    <row r="1558" spans="24:25" ht="12.75">
      <c r="X1558" s="8"/>
      <c r="Y1558" s="8"/>
    </row>
    <row r="1559" spans="24:25" ht="12.75">
      <c r="X1559" s="8"/>
      <c r="Y1559" s="8"/>
    </row>
    <row r="1560" spans="24:25" ht="12.75">
      <c r="X1560" s="8"/>
      <c r="Y1560" s="8"/>
    </row>
    <row r="1561" spans="24:25" ht="12.75">
      <c r="X1561" s="8"/>
      <c r="Y1561" s="8"/>
    </row>
    <row r="1562" spans="24:25" ht="12.75">
      <c r="X1562" s="8"/>
      <c r="Y1562" s="8"/>
    </row>
    <row r="1563" spans="24:25" ht="12.75">
      <c r="X1563" s="8"/>
      <c r="Y1563" s="8"/>
    </row>
    <row r="1564" spans="24:25" ht="12.75">
      <c r="X1564" s="8"/>
      <c r="Y1564" s="8"/>
    </row>
    <row r="1565" spans="24:25" ht="12.75">
      <c r="X1565" s="8"/>
      <c r="Y1565" s="8"/>
    </row>
    <row r="1566" spans="24:25" ht="12.75">
      <c r="X1566" s="8"/>
      <c r="Y1566" s="8"/>
    </row>
    <row r="1567" spans="24:25" ht="12.75">
      <c r="X1567" s="8"/>
      <c r="Y1567" s="8"/>
    </row>
    <row r="1568" spans="24:25" ht="12.75">
      <c r="X1568" s="8"/>
      <c r="Y1568" s="8"/>
    </row>
    <row r="1569" spans="24:25" ht="12.75">
      <c r="X1569" s="8"/>
      <c r="Y1569" s="8"/>
    </row>
    <row r="1570" spans="24:25" ht="12.75">
      <c r="X1570" s="8"/>
      <c r="Y1570" s="8"/>
    </row>
    <row r="1571" spans="24:25" ht="12.75">
      <c r="X1571" s="8"/>
      <c r="Y1571" s="8"/>
    </row>
    <row r="1572" spans="24:25" ht="12.75">
      <c r="X1572" s="8"/>
      <c r="Y1572" s="8"/>
    </row>
    <row r="1573" spans="24:25" ht="12.75">
      <c r="X1573" s="8"/>
      <c r="Y1573" s="8"/>
    </row>
    <row r="1574" spans="24:25" ht="12.75">
      <c r="X1574" s="8"/>
      <c r="Y1574" s="8"/>
    </row>
    <row r="1575" spans="24:25" ht="12.75">
      <c r="X1575" s="8"/>
      <c r="Y1575" s="8"/>
    </row>
    <row r="1576" spans="24:25" ht="12.75">
      <c r="X1576" s="8"/>
      <c r="Y1576" s="8"/>
    </row>
    <row r="1577" spans="24:25" ht="12.75">
      <c r="X1577" s="8"/>
      <c r="Y1577" s="8"/>
    </row>
    <row r="1578" spans="24:25" ht="12.75">
      <c r="X1578" s="8"/>
      <c r="Y1578" s="8"/>
    </row>
    <row r="1579" spans="24:25" ht="12.75">
      <c r="X1579" s="8"/>
      <c r="Y1579" s="8"/>
    </row>
    <row r="1580" spans="24:25" ht="12.75">
      <c r="X1580" s="8"/>
      <c r="Y1580" s="8"/>
    </row>
    <row r="1581" spans="24:25" ht="12.75">
      <c r="X1581" s="8"/>
      <c r="Y1581" s="8"/>
    </row>
    <row r="1582" spans="24:25" ht="12.75">
      <c r="X1582" s="8"/>
      <c r="Y1582" s="8"/>
    </row>
    <row r="1583" spans="24:25" ht="12.75">
      <c r="X1583" s="8"/>
      <c r="Y1583" s="8"/>
    </row>
    <row r="1584" spans="24:25" ht="12.75">
      <c r="X1584" s="8"/>
      <c r="Y1584" s="8"/>
    </row>
    <row r="1585" spans="24:25" ht="12.75">
      <c r="X1585" s="8"/>
      <c r="Y1585" s="8"/>
    </row>
    <row r="1586" spans="24:25" ht="12.75">
      <c r="X1586" s="8"/>
      <c r="Y1586" s="8"/>
    </row>
    <row r="1587" spans="24:25" ht="12.75">
      <c r="X1587" s="8"/>
      <c r="Y1587" s="8"/>
    </row>
    <row r="1588" spans="24:25" ht="12.75">
      <c r="X1588" s="8"/>
      <c r="Y1588" s="8"/>
    </row>
    <row r="1589" spans="24:25" ht="12.75">
      <c r="X1589" s="8"/>
      <c r="Y1589" s="8"/>
    </row>
    <row r="1590" spans="24:25" ht="12.75">
      <c r="X1590" s="8"/>
      <c r="Y1590" s="8"/>
    </row>
    <row r="1591" spans="24:25" ht="12.75">
      <c r="X1591" s="8"/>
      <c r="Y1591" s="8"/>
    </row>
    <row r="1592" spans="24:25" ht="12.75">
      <c r="X1592" s="8"/>
      <c r="Y1592" s="8"/>
    </row>
    <row r="1593" spans="24:25" ht="12.75">
      <c r="X1593" s="8"/>
      <c r="Y1593" s="8"/>
    </row>
    <row r="1594" spans="24:25" ht="12.75">
      <c r="X1594" s="8"/>
      <c r="Y1594" s="8"/>
    </row>
    <row r="1595" spans="24:25" ht="12.75">
      <c r="X1595" s="8"/>
      <c r="Y1595" s="8"/>
    </row>
    <row r="1596" spans="24:25" ht="12.75">
      <c r="X1596" s="8"/>
      <c r="Y1596" s="8"/>
    </row>
    <row r="1597" spans="24:25" ht="12.75">
      <c r="X1597" s="8"/>
      <c r="Y1597" s="8"/>
    </row>
    <row r="1598" spans="24:25" ht="12.75">
      <c r="X1598" s="8"/>
      <c r="Y1598" s="8"/>
    </row>
    <row r="1599" spans="24:25" ht="12.75">
      <c r="X1599" s="8"/>
      <c r="Y1599" s="8"/>
    </row>
    <row r="1600" spans="24:25" ht="12.75">
      <c r="X1600" s="8"/>
      <c r="Y1600" s="8"/>
    </row>
    <row r="1601" spans="24:25" ht="12.75">
      <c r="X1601" s="8"/>
      <c r="Y1601" s="8"/>
    </row>
    <row r="1602" spans="24:25" ht="12.75">
      <c r="X1602" s="8"/>
      <c r="Y1602" s="8"/>
    </row>
    <row r="1603" spans="24:25" ht="12.75">
      <c r="X1603" s="8"/>
      <c r="Y1603" s="8"/>
    </row>
    <row r="1604" spans="24:25" ht="12.75">
      <c r="X1604" s="8"/>
      <c r="Y1604" s="8"/>
    </row>
    <row r="1605" spans="24:25" ht="12.75">
      <c r="X1605" s="8"/>
      <c r="Y1605" s="8"/>
    </row>
    <row r="1606" spans="24:25" ht="12.75">
      <c r="X1606" s="8"/>
      <c r="Y1606" s="8"/>
    </row>
    <row r="1607" spans="24:25" ht="12.75">
      <c r="X1607" s="8"/>
      <c r="Y1607" s="8"/>
    </row>
    <row r="1608" spans="24:25" ht="12.75">
      <c r="X1608" s="8"/>
      <c r="Y1608" s="8"/>
    </row>
    <row r="1609" spans="24:25" ht="12.75">
      <c r="X1609" s="8"/>
      <c r="Y1609" s="8"/>
    </row>
    <row r="1610" spans="24:25" ht="12.75">
      <c r="X1610" s="8"/>
      <c r="Y1610" s="8"/>
    </row>
    <row r="1611" spans="24:25" ht="12.75">
      <c r="X1611" s="8"/>
      <c r="Y1611" s="8"/>
    </row>
    <row r="1612" spans="24:25" ht="12.75">
      <c r="X1612" s="8"/>
      <c r="Y1612" s="8"/>
    </row>
    <row r="1613" spans="24:25" ht="12.75">
      <c r="X1613" s="8"/>
      <c r="Y1613" s="8"/>
    </row>
    <row r="1614" spans="24:25" ht="12.75">
      <c r="X1614" s="8"/>
      <c r="Y1614" s="8"/>
    </row>
    <row r="1615" spans="24:25" ht="12.75">
      <c r="X1615" s="8"/>
      <c r="Y1615" s="8"/>
    </row>
    <row r="1616" spans="24:25" ht="12.75">
      <c r="X1616" s="8"/>
      <c r="Y1616" s="8"/>
    </row>
    <row r="1617" spans="24:25" ht="12.75">
      <c r="X1617" s="8"/>
      <c r="Y1617" s="8"/>
    </row>
    <row r="1618" spans="24:25" ht="12.75">
      <c r="X1618" s="8"/>
      <c r="Y1618" s="8"/>
    </row>
    <row r="1619" spans="24:25" ht="12.75">
      <c r="X1619" s="8"/>
      <c r="Y1619" s="8"/>
    </row>
    <row r="1620" spans="24:25" ht="12.75">
      <c r="X1620" s="8"/>
      <c r="Y1620" s="8"/>
    </row>
    <row r="1621" spans="24:25" ht="12.75">
      <c r="X1621" s="8"/>
      <c r="Y1621" s="8"/>
    </row>
    <row r="1622" spans="24:25" ht="12.75">
      <c r="X1622" s="8"/>
      <c r="Y1622" s="8"/>
    </row>
    <row r="1623" spans="24:25" ht="12.75">
      <c r="X1623" s="8"/>
      <c r="Y1623" s="8"/>
    </row>
    <row r="1624" spans="24:25" ht="12.75">
      <c r="X1624" s="8"/>
      <c r="Y1624" s="8"/>
    </row>
    <row r="1625" spans="24:25" ht="12.75">
      <c r="X1625" s="8"/>
      <c r="Y1625" s="8"/>
    </row>
    <row r="1626" spans="24:25" ht="12.75">
      <c r="X1626" s="8"/>
      <c r="Y1626" s="8"/>
    </row>
    <row r="1627" spans="24:25" ht="12.75">
      <c r="X1627" s="8"/>
      <c r="Y1627" s="8"/>
    </row>
    <row r="1628" spans="24:25" ht="12.75">
      <c r="X1628" s="8"/>
      <c r="Y1628" s="8"/>
    </row>
    <row r="1629" spans="24:25" ht="12.75">
      <c r="X1629" s="8"/>
      <c r="Y1629" s="8"/>
    </row>
    <row r="1630" spans="24:25" ht="12.75">
      <c r="X1630" s="8"/>
      <c r="Y1630" s="8"/>
    </row>
    <row r="1631" spans="24:25" ht="12.75">
      <c r="X1631" s="8"/>
      <c r="Y1631" s="8"/>
    </row>
    <row r="1632" spans="24:25" ht="12.75">
      <c r="X1632" s="8"/>
      <c r="Y1632" s="8"/>
    </row>
    <row r="1633" spans="24:25" ht="12.75">
      <c r="X1633" s="8"/>
      <c r="Y1633" s="8"/>
    </row>
    <row r="1634" spans="24:25" ht="12.75">
      <c r="X1634" s="8"/>
      <c r="Y1634" s="8"/>
    </row>
    <row r="1635" spans="24:25" ht="12.75">
      <c r="X1635" s="8"/>
      <c r="Y1635" s="8"/>
    </row>
    <row r="1636" spans="24:25" ht="12.75">
      <c r="X1636" s="8"/>
      <c r="Y1636" s="8"/>
    </row>
    <row r="1637" spans="24:25" ht="12.75">
      <c r="X1637" s="8"/>
      <c r="Y1637" s="8"/>
    </row>
    <row r="1638" spans="24:25" ht="12.75">
      <c r="X1638" s="8"/>
      <c r="Y1638" s="8"/>
    </row>
    <row r="1639" spans="24:25" ht="12.75">
      <c r="X1639" s="8"/>
      <c r="Y1639" s="8"/>
    </row>
    <row r="1640" spans="24:25" ht="12.75">
      <c r="X1640" s="8"/>
      <c r="Y1640" s="8"/>
    </row>
    <row r="1641" spans="24:25" ht="12.75">
      <c r="X1641" s="8"/>
      <c r="Y1641" s="8"/>
    </row>
    <row r="1642" spans="24:25" ht="12.75">
      <c r="X1642" s="8"/>
      <c r="Y1642" s="8"/>
    </row>
    <row r="1643" spans="24:25" ht="12.75">
      <c r="X1643" s="8"/>
      <c r="Y1643" s="8"/>
    </row>
    <row r="1644" spans="24:25" ht="12.75">
      <c r="X1644" s="8"/>
      <c r="Y1644" s="8"/>
    </row>
    <row r="1645" spans="24:25" ht="12.75">
      <c r="X1645" s="8"/>
      <c r="Y1645" s="8"/>
    </row>
    <row r="1646" spans="24:25" ht="12.75">
      <c r="X1646" s="8"/>
      <c r="Y1646" s="8"/>
    </row>
    <row r="1647" spans="24:25" ht="12.75">
      <c r="X1647" s="8"/>
      <c r="Y1647" s="8"/>
    </row>
    <row r="1648" spans="24:25" ht="12.75">
      <c r="X1648" s="8"/>
      <c r="Y1648" s="8"/>
    </row>
    <row r="1649" spans="24:25" ht="12.75">
      <c r="X1649" s="8"/>
      <c r="Y1649" s="8"/>
    </row>
    <row r="1650" spans="24:25" ht="12.75">
      <c r="X1650" s="8"/>
      <c r="Y1650" s="8"/>
    </row>
    <row r="1651" spans="24:25" ht="12.75">
      <c r="X1651" s="8"/>
      <c r="Y1651" s="8"/>
    </row>
    <row r="1652" spans="24:25" ht="12.75">
      <c r="X1652" s="8"/>
      <c r="Y1652" s="8"/>
    </row>
    <row r="1653" spans="24:25" ht="12.75">
      <c r="X1653" s="8"/>
      <c r="Y1653" s="8"/>
    </row>
    <row r="1654" spans="24:25" ht="12.75">
      <c r="X1654" s="8"/>
      <c r="Y1654" s="8"/>
    </row>
    <row r="1655" spans="24:25" ht="12.75">
      <c r="X1655" s="8"/>
      <c r="Y1655" s="8"/>
    </row>
    <row r="1656" spans="24:25" ht="12.75">
      <c r="X1656" s="8"/>
      <c r="Y1656" s="8"/>
    </row>
    <row r="1657" spans="24:25" ht="12.75">
      <c r="X1657" s="8"/>
      <c r="Y1657" s="8"/>
    </row>
    <row r="1658" spans="24:25" ht="12.75">
      <c r="X1658" s="8"/>
      <c r="Y1658" s="8"/>
    </row>
    <row r="1659" spans="24:25" ht="12.75">
      <c r="X1659" s="8"/>
      <c r="Y1659" s="8"/>
    </row>
    <row r="1660" spans="24:25" ht="12.75">
      <c r="X1660" s="8"/>
      <c r="Y1660" s="8"/>
    </row>
    <row r="1661" spans="24:25" ht="12.75">
      <c r="X1661" s="8"/>
      <c r="Y1661" s="8"/>
    </row>
    <row r="1662" spans="24:25" ht="12.75">
      <c r="X1662" s="8"/>
      <c r="Y1662" s="8"/>
    </row>
    <row r="1663" spans="24:25" ht="12.75">
      <c r="X1663" s="8"/>
      <c r="Y1663" s="8"/>
    </row>
    <row r="1664" spans="24:25" ht="12.75">
      <c r="X1664" s="8"/>
      <c r="Y1664" s="8"/>
    </row>
    <row r="1665" spans="24:25" ht="12.75">
      <c r="X1665" s="8"/>
      <c r="Y1665" s="8"/>
    </row>
    <row r="1666" spans="24:25" ht="12.75">
      <c r="X1666" s="8"/>
      <c r="Y1666" s="8"/>
    </row>
    <row r="1667" spans="24:25" ht="12.75">
      <c r="X1667" s="8"/>
      <c r="Y1667" s="8"/>
    </row>
    <row r="1668" spans="24:25" ht="12.75">
      <c r="X1668" s="8"/>
      <c r="Y1668" s="8"/>
    </row>
    <row r="1669" spans="24:25" ht="12.75">
      <c r="X1669" s="8"/>
      <c r="Y1669" s="8"/>
    </row>
    <row r="1670" spans="24:25" ht="12.75">
      <c r="X1670" s="8"/>
      <c r="Y1670" s="8"/>
    </row>
    <row r="1671" spans="24:25" ht="12.75">
      <c r="X1671" s="8"/>
      <c r="Y1671" s="8"/>
    </row>
    <row r="1672" spans="24:25" ht="12.75">
      <c r="X1672" s="8"/>
      <c r="Y1672" s="8"/>
    </row>
    <row r="1673" spans="24:25" ht="12.75">
      <c r="X1673" s="8"/>
      <c r="Y1673" s="8"/>
    </row>
    <row r="1674" spans="24:25" ht="12.75">
      <c r="X1674" s="8"/>
      <c r="Y1674" s="8"/>
    </row>
    <row r="1675" spans="24:25" ht="12.75">
      <c r="X1675" s="8"/>
      <c r="Y1675" s="8"/>
    </row>
    <row r="1676" spans="24:25" ht="12.75">
      <c r="X1676" s="8"/>
      <c r="Y1676" s="8"/>
    </row>
    <row r="1677" spans="24:25" ht="12.75">
      <c r="X1677" s="8"/>
      <c r="Y1677" s="8"/>
    </row>
    <row r="1678" spans="24:25" ht="12.75">
      <c r="X1678" s="8"/>
      <c r="Y1678" s="8"/>
    </row>
    <row r="1679" spans="24:25" ht="12.75">
      <c r="X1679" s="8"/>
      <c r="Y1679" s="8"/>
    </row>
    <row r="1680" spans="24:25" ht="12.75">
      <c r="X1680" s="8"/>
      <c r="Y1680" s="8"/>
    </row>
    <row r="1681" spans="24:25" ht="12.75">
      <c r="X1681" s="8"/>
      <c r="Y1681" s="8"/>
    </row>
    <row r="1682" spans="24:25" ht="12.75">
      <c r="X1682" s="8"/>
      <c r="Y1682" s="8"/>
    </row>
    <row r="1683" spans="24:25" ht="12.75">
      <c r="X1683" s="8"/>
      <c r="Y1683" s="8"/>
    </row>
    <row r="1684" spans="24:25" ht="12.75">
      <c r="X1684" s="8"/>
      <c r="Y1684" s="8"/>
    </row>
    <row r="1685" spans="24:25" ht="12.75">
      <c r="X1685" s="8"/>
      <c r="Y1685" s="8"/>
    </row>
    <row r="1686" spans="24:25" ht="12.75">
      <c r="X1686" s="8"/>
      <c r="Y1686" s="8"/>
    </row>
    <row r="1687" spans="24:25" ht="12.75">
      <c r="X1687" s="8"/>
      <c r="Y1687" s="8"/>
    </row>
    <row r="1688" spans="24:25" ht="12.75">
      <c r="X1688" s="8"/>
      <c r="Y1688" s="8"/>
    </row>
    <row r="1689" spans="24:25" ht="12.75">
      <c r="X1689" s="8"/>
      <c r="Y1689" s="8"/>
    </row>
    <row r="1690" spans="24:25" ht="12.75">
      <c r="X1690" s="8"/>
      <c r="Y1690" s="8"/>
    </row>
    <row r="1691" spans="24:25" ht="12.75">
      <c r="X1691" s="8"/>
      <c r="Y1691" s="8"/>
    </row>
    <row r="1692" spans="24:25" ht="12.75">
      <c r="X1692" s="8"/>
      <c r="Y1692" s="8"/>
    </row>
    <row r="1693" spans="24:25" ht="12.75">
      <c r="X1693" s="8"/>
      <c r="Y1693" s="8"/>
    </row>
    <row r="1694" spans="24:25" ht="12.75">
      <c r="X1694" s="8"/>
      <c r="Y1694" s="8"/>
    </row>
    <row r="1695" spans="24:25" ht="12.75">
      <c r="X1695" s="8"/>
      <c r="Y1695" s="8"/>
    </row>
    <row r="1696" spans="24:25" ht="12.75">
      <c r="X1696" s="8"/>
      <c r="Y1696" s="8"/>
    </row>
    <row r="1697" spans="24:25" ht="12.75">
      <c r="X1697" s="8"/>
      <c r="Y1697" s="8"/>
    </row>
    <row r="1698" spans="24:25" ht="12.75">
      <c r="X1698" s="8"/>
      <c r="Y1698" s="8"/>
    </row>
    <row r="1699" spans="24:25" ht="12.75">
      <c r="X1699" s="8"/>
      <c r="Y1699" s="8"/>
    </row>
    <row r="1700" spans="24:25" ht="12.75">
      <c r="X1700" s="8"/>
      <c r="Y1700" s="8"/>
    </row>
    <row r="1701" spans="24:25" ht="12.75">
      <c r="X1701" s="8"/>
      <c r="Y1701" s="8"/>
    </row>
    <row r="1702" spans="24:25" ht="12.75">
      <c r="X1702" s="8"/>
      <c r="Y1702" s="8"/>
    </row>
    <row r="1703" spans="24:25" ht="12.75">
      <c r="X1703" s="8"/>
      <c r="Y1703" s="8"/>
    </row>
    <row r="1704" spans="24:25" ht="12.75">
      <c r="X1704" s="8"/>
      <c r="Y1704" s="8"/>
    </row>
    <row r="1705" spans="24:25" ht="12.75">
      <c r="X1705" s="8"/>
      <c r="Y1705" s="8"/>
    </row>
    <row r="1706" spans="24:25" ht="12.75">
      <c r="X1706" s="8"/>
      <c r="Y1706" s="8"/>
    </row>
    <row r="1707" spans="24:25" ht="12.75">
      <c r="X1707" s="8"/>
      <c r="Y1707" s="8"/>
    </row>
    <row r="1708" spans="24:25" ht="12.75">
      <c r="X1708" s="8"/>
      <c r="Y1708" s="8"/>
    </row>
    <row r="1709" spans="24:25" ht="12.75">
      <c r="X1709" s="8"/>
      <c r="Y1709" s="8"/>
    </row>
    <row r="1710" spans="24:25" ht="12.75">
      <c r="X1710" s="8"/>
      <c r="Y1710" s="8"/>
    </row>
    <row r="1711" spans="24:25" ht="12.75">
      <c r="X1711" s="8"/>
      <c r="Y1711" s="8"/>
    </row>
    <row r="1712" spans="24:25" ht="12.75">
      <c r="X1712" s="8"/>
      <c r="Y1712" s="8"/>
    </row>
    <row r="1713" spans="24:25" ht="12.75">
      <c r="X1713" s="8"/>
      <c r="Y1713" s="8"/>
    </row>
    <row r="1714" spans="24:25" ht="12.75">
      <c r="X1714" s="8"/>
      <c r="Y1714" s="8"/>
    </row>
    <row r="1715" spans="24:25" ht="12.75">
      <c r="X1715" s="8"/>
      <c r="Y1715" s="8"/>
    </row>
    <row r="1716" spans="24:25" ht="12.75">
      <c r="X1716" s="8"/>
      <c r="Y1716" s="8"/>
    </row>
    <row r="1717" spans="24:25" ht="12.75">
      <c r="X1717" s="8"/>
      <c r="Y1717" s="8"/>
    </row>
    <row r="1718" spans="24:25" ht="12.75">
      <c r="X1718" s="8"/>
      <c r="Y1718" s="8"/>
    </row>
    <row r="1719" spans="24:25" ht="12.75">
      <c r="X1719" s="8"/>
      <c r="Y1719" s="8"/>
    </row>
    <row r="1720" spans="24:25" ht="12.75">
      <c r="X1720" s="8"/>
      <c r="Y1720" s="8"/>
    </row>
    <row r="1721" spans="24:25" ht="12.75">
      <c r="X1721" s="8"/>
      <c r="Y1721" s="8"/>
    </row>
    <row r="1722" spans="24:25" ht="12.75">
      <c r="X1722" s="8"/>
      <c r="Y1722" s="8"/>
    </row>
    <row r="1723" spans="24:25" ht="12.75">
      <c r="X1723" s="8"/>
      <c r="Y1723" s="8"/>
    </row>
    <row r="1724" spans="24:25" ht="12.75">
      <c r="X1724" s="8"/>
      <c r="Y1724" s="8"/>
    </row>
    <row r="1725" spans="24:25" ht="12.75">
      <c r="X1725" s="8"/>
      <c r="Y1725" s="8"/>
    </row>
    <row r="1726" spans="24:25" ht="12.75">
      <c r="X1726" s="8"/>
      <c r="Y1726" s="8"/>
    </row>
    <row r="1727" spans="24:25" ht="12.75">
      <c r="X1727" s="8"/>
      <c r="Y1727" s="8"/>
    </row>
    <row r="1728" spans="24:25" ht="12.75">
      <c r="X1728" s="8"/>
      <c r="Y1728" s="8"/>
    </row>
    <row r="1729" spans="24:25" ht="12.75">
      <c r="X1729" s="8"/>
      <c r="Y1729" s="8"/>
    </row>
    <row r="1730" spans="24:25" ht="12.75">
      <c r="X1730" s="8"/>
      <c r="Y1730" s="8"/>
    </row>
    <row r="1731" spans="24:25" ht="12.75">
      <c r="X1731" s="8"/>
      <c r="Y1731" s="8"/>
    </row>
    <row r="1732" spans="24:25" ht="12.75">
      <c r="X1732" s="8"/>
      <c r="Y1732" s="8"/>
    </row>
    <row r="1733" spans="24:25" ht="12.75">
      <c r="X1733" s="8"/>
      <c r="Y1733" s="8"/>
    </row>
    <row r="1734" spans="24:25" ht="12.75">
      <c r="X1734" s="8"/>
      <c r="Y1734" s="8"/>
    </row>
    <row r="1735" spans="24:25" ht="12.75">
      <c r="X1735" s="8"/>
      <c r="Y1735" s="8"/>
    </row>
    <row r="1736" spans="24:25" ht="12.75">
      <c r="X1736" s="8"/>
      <c r="Y1736" s="8"/>
    </row>
    <row r="1737" spans="24:25" ht="12.75">
      <c r="X1737" s="8"/>
      <c r="Y1737" s="8"/>
    </row>
    <row r="1738" spans="24:25" ht="12.75">
      <c r="X1738" s="8"/>
      <c r="Y1738" s="8"/>
    </row>
    <row r="1739" spans="24:25" ht="12.75">
      <c r="X1739" s="8"/>
      <c r="Y1739" s="8"/>
    </row>
    <row r="1740" spans="24:25" ht="12.75">
      <c r="X1740" s="8"/>
      <c r="Y1740" s="8"/>
    </row>
    <row r="1741" spans="24:25" ht="12.75">
      <c r="X1741" s="8"/>
      <c r="Y1741" s="8"/>
    </row>
    <row r="1742" spans="24:25" ht="12.75">
      <c r="X1742" s="8"/>
      <c r="Y1742" s="8"/>
    </row>
    <row r="1743" spans="24:25" ht="12.75">
      <c r="X1743" s="8"/>
      <c r="Y1743" s="8"/>
    </row>
    <row r="1744" spans="24:25" ht="12.75">
      <c r="X1744" s="8"/>
      <c r="Y1744" s="8"/>
    </row>
    <row r="1745" spans="24:25" ht="12.75">
      <c r="X1745" s="8"/>
      <c r="Y1745" s="8"/>
    </row>
    <row r="1746" spans="24:25" ht="12.75">
      <c r="X1746" s="8"/>
      <c r="Y1746" s="8"/>
    </row>
    <row r="1747" spans="24:25" ht="12.75">
      <c r="X1747" s="8"/>
      <c r="Y1747" s="8"/>
    </row>
    <row r="1748" spans="24:25" ht="12.75">
      <c r="X1748" s="8"/>
      <c r="Y1748" s="8"/>
    </row>
    <row r="1749" spans="24:25" ht="12.75">
      <c r="X1749" s="8"/>
      <c r="Y1749" s="8"/>
    </row>
    <row r="1750" spans="24:25" ht="12.75">
      <c r="X1750" s="8"/>
      <c r="Y1750" s="8"/>
    </row>
    <row r="1751" spans="24:25" ht="12.75">
      <c r="X1751" s="8"/>
      <c r="Y1751" s="8"/>
    </row>
    <row r="1752" spans="24:25" ht="12.75">
      <c r="X1752" s="8"/>
      <c r="Y1752" s="8"/>
    </row>
    <row r="1753" spans="24:25" ht="12.75">
      <c r="X1753" s="8"/>
      <c r="Y1753" s="8"/>
    </row>
    <row r="1754" spans="24:25" ht="12.75">
      <c r="X1754" s="8"/>
      <c r="Y1754" s="8"/>
    </row>
    <row r="1755" spans="24:25" ht="12.75">
      <c r="X1755" s="8"/>
      <c r="Y1755" s="8"/>
    </row>
    <row r="1756" spans="24:25" ht="12.75">
      <c r="X1756" s="8"/>
      <c r="Y1756" s="8"/>
    </row>
    <row r="1757" spans="24:25" ht="12.75">
      <c r="X1757" s="8"/>
      <c r="Y1757" s="8"/>
    </row>
    <row r="1758" spans="24:25" ht="12.75">
      <c r="X1758" s="8"/>
      <c r="Y1758" s="8"/>
    </row>
    <row r="1759" spans="24:25" ht="12.75">
      <c r="X1759" s="8"/>
      <c r="Y1759" s="8"/>
    </row>
    <row r="1760" spans="24:25" ht="12.75">
      <c r="X1760" s="8"/>
      <c r="Y1760" s="8"/>
    </row>
    <row r="1761" spans="24:25" ht="12.75">
      <c r="X1761" s="8"/>
      <c r="Y1761" s="8"/>
    </row>
    <row r="1762" spans="24:25" ht="12.75">
      <c r="X1762" s="8"/>
      <c r="Y1762" s="8"/>
    </row>
    <row r="1763" spans="24:25" ht="12.75">
      <c r="X1763" s="8"/>
      <c r="Y1763" s="8"/>
    </row>
    <row r="1764" spans="24:25" ht="12.75">
      <c r="X1764" s="8"/>
      <c r="Y1764" s="8"/>
    </row>
    <row r="1765" spans="24:25" ht="12.75">
      <c r="X1765" s="8"/>
      <c r="Y1765" s="8"/>
    </row>
    <row r="1766" spans="24:25" ht="12.75">
      <c r="X1766" s="8"/>
      <c r="Y1766" s="8"/>
    </row>
    <row r="1767" spans="24:25" ht="12.75">
      <c r="X1767" s="8"/>
      <c r="Y1767" s="8"/>
    </row>
    <row r="1768" spans="24:25" ht="12.75">
      <c r="X1768" s="8"/>
      <c r="Y1768" s="8"/>
    </row>
    <row r="1769" spans="24:25" ht="12.75">
      <c r="X1769" s="8"/>
      <c r="Y1769" s="8"/>
    </row>
    <row r="1770" spans="24:25" ht="12.75">
      <c r="X1770" s="8"/>
      <c r="Y1770" s="8"/>
    </row>
    <row r="1771" spans="24:25" ht="12.75">
      <c r="X1771" s="8"/>
      <c r="Y1771" s="8"/>
    </row>
    <row r="1772" spans="24:25" ht="12.75">
      <c r="X1772" s="8"/>
      <c r="Y1772" s="8"/>
    </row>
    <row r="1773" spans="24:25" ht="12.75">
      <c r="X1773" s="8"/>
      <c r="Y1773" s="8"/>
    </row>
    <row r="1774" spans="24:25" ht="12.75">
      <c r="X1774" s="8"/>
      <c r="Y1774" s="8"/>
    </row>
    <row r="1775" spans="24:25" ht="12.75">
      <c r="X1775" s="8"/>
      <c r="Y1775" s="8"/>
    </row>
    <row r="1776" spans="24:25" ht="12.75">
      <c r="X1776" s="8"/>
      <c r="Y1776" s="8"/>
    </row>
    <row r="1777" spans="24:25" ht="12.75">
      <c r="X1777" s="8"/>
      <c r="Y1777" s="8"/>
    </row>
    <row r="1778" spans="24:25" ht="12.75">
      <c r="X1778" s="8"/>
      <c r="Y1778" s="8"/>
    </row>
    <row r="1779" spans="24:25" ht="12.75">
      <c r="X1779" s="8"/>
      <c r="Y1779" s="8"/>
    </row>
    <row r="1780" spans="24:25" ht="12.75">
      <c r="X1780" s="8"/>
      <c r="Y1780" s="8"/>
    </row>
    <row r="1781" spans="24:25" ht="12.75">
      <c r="X1781" s="8"/>
      <c r="Y1781" s="8"/>
    </row>
    <row r="1782" spans="24:25" ht="12.75">
      <c r="X1782" s="8"/>
      <c r="Y1782" s="8"/>
    </row>
    <row r="1783" spans="24:25" ht="12.75">
      <c r="X1783" s="8"/>
      <c r="Y1783" s="8"/>
    </row>
    <row r="1784" spans="24:25" ht="12.75">
      <c r="X1784" s="8"/>
      <c r="Y1784" s="8"/>
    </row>
    <row r="1785" spans="24:25" ht="12.75">
      <c r="X1785" s="8"/>
      <c r="Y1785" s="8"/>
    </row>
    <row r="1786" spans="24:25" ht="12.75">
      <c r="X1786" s="8"/>
      <c r="Y1786" s="8"/>
    </row>
    <row r="1787" spans="24:25" ht="12.75">
      <c r="X1787" s="8"/>
      <c r="Y1787" s="8"/>
    </row>
    <row r="1788" spans="24:25" ht="12.75">
      <c r="X1788" s="8"/>
      <c r="Y1788" s="8"/>
    </row>
    <row r="1789" spans="24:25" ht="12.75">
      <c r="X1789" s="8"/>
      <c r="Y1789" s="8"/>
    </row>
    <row r="1790" spans="24:25" ht="12.75">
      <c r="X1790" s="8"/>
      <c r="Y1790" s="8"/>
    </row>
    <row r="1791" spans="24:25" ht="12.75">
      <c r="X1791" s="8"/>
      <c r="Y1791" s="8"/>
    </row>
    <row r="1792" spans="24:25" ht="12.75">
      <c r="X1792" s="8"/>
      <c r="Y1792" s="8"/>
    </row>
    <row r="1793" spans="24:25" ht="12.75">
      <c r="X1793" s="8"/>
      <c r="Y1793" s="8"/>
    </row>
    <row r="1794" spans="24:25" ht="12.75">
      <c r="X1794" s="8"/>
      <c r="Y1794" s="8"/>
    </row>
    <row r="1795" spans="24:25" ht="12.75">
      <c r="X1795" s="8"/>
      <c r="Y1795" s="8"/>
    </row>
    <row r="1796" spans="24:25" ht="12.75">
      <c r="X1796" s="8"/>
      <c r="Y1796" s="8"/>
    </row>
    <row r="1797" spans="24:25" ht="12.75">
      <c r="X1797" s="8"/>
      <c r="Y1797" s="8"/>
    </row>
    <row r="1798" spans="24:25" ht="12.75">
      <c r="X1798" s="8"/>
      <c r="Y1798" s="8"/>
    </row>
    <row r="1799" spans="24:25" ht="12.75">
      <c r="X1799" s="8"/>
      <c r="Y1799" s="8"/>
    </row>
    <row r="1800" spans="24:25" ht="12.75">
      <c r="X1800" s="8"/>
      <c r="Y1800" s="8"/>
    </row>
    <row r="1801" spans="24:25" ht="12.75">
      <c r="X1801" s="8"/>
      <c r="Y1801" s="8"/>
    </row>
    <row r="1802" spans="24:25" ht="12.75">
      <c r="X1802" s="8"/>
      <c r="Y1802" s="8"/>
    </row>
    <row r="1803" spans="24:25" ht="12.75">
      <c r="X1803" s="8"/>
      <c r="Y1803" s="8"/>
    </row>
    <row r="1804" spans="24:25" ht="12.75">
      <c r="X1804" s="8"/>
      <c r="Y1804" s="8"/>
    </row>
    <row r="1805" spans="24:25" ht="12.75">
      <c r="X1805" s="8"/>
      <c r="Y1805" s="8"/>
    </row>
    <row r="1806" spans="24:25" ht="12.75">
      <c r="X1806" s="8"/>
      <c r="Y1806" s="8"/>
    </row>
    <row r="1807" spans="24:25" ht="12.75">
      <c r="X1807" s="8"/>
      <c r="Y1807" s="8"/>
    </row>
    <row r="1808" spans="24:25" ht="12.75">
      <c r="X1808" s="8"/>
      <c r="Y1808" s="8"/>
    </row>
    <row r="1809" spans="24:25" ht="12.75">
      <c r="X1809" s="8"/>
      <c r="Y1809" s="8"/>
    </row>
    <row r="1810" spans="24:25" ht="12.75">
      <c r="X1810" s="8"/>
      <c r="Y1810" s="8"/>
    </row>
    <row r="1811" spans="24:25" ht="12.75">
      <c r="X1811" s="8"/>
      <c r="Y1811" s="8"/>
    </row>
    <row r="1812" spans="24:25" ht="12.75">
      <c r="X1812" s="8"/>
      <c r="Y1812" s="8"/>
    </row>
    <row r="1813" spans="24:25" ht="12.75">
      <c r="X1813" s="8"/>
      <c r="Y1813" s="8"/>
    </row>
    <row r="1814" spans="24:25" ht="12.75">
      <c r="X1814" s="8"/>
      <c r="Y1814" s="8"/>
    </row>
    <row r="1815" spans="24:25" ht="12.75">
      <c r="X1815" s="8"/>
      <c r="Y1815" s="8"/>
    </row>
    <row r="1816" spans="24:25" ht="12.75">
      <c r="X1816" s="8"/>
      <c r="Y1816" s="8"/>
    </row>
    <row r="1817" spans="24:25" ht="12.75">
      <c r="X1817" s="8"/>
      <c r="Y1817" s="8"/>
    </row>
    <row r="1818" spans="24:25" ht="12.75">
      <c r="X1818" s="8"/>
      <c r="Y1818" s="8"/>
    </row>
    <row r="1819" spans="24:25" ht="12.75">
      <c r="X1819" s="8"/>
      <c r="Y1819" s="8"/>
    </row>
    <row r="1820" spans="24:25" ht="12.75">
      <c r="X1820" s="8"/>
      <c r="Y1820" s="8"/>
    </row>
    <row r="1821" spans="24:25" ht="12.75">
      <c r="X1821" s="8"/>
      <c r="Y1821" s="8"/>
    </row>
    <row r="1822" spans="24:25" ht="12.75">
      <c r="X1822" s="8"/>
      <c r="Y1822" s="8"/>
    </row>
    <row r="1823" spans="24:25" ht="12.75">
      <c r="X1823" s="8"/>
      <c r="Y1823" s="8"/>
    </row>
    <row r="1824" spans="24:25" ht="12.75">
      <c r="X1824" s="8"/>
      <c r="Y1824" s="8"/>
    </row>
    <row r="1825" spans="24:25" ht="12.75">
      <c r="X1825" s="8"/>
      <c r="Y1825" s="8"/>
    </row>
    <row r="1826" spans="24:25" ht="12.75">
      <c r="X1826" s="8"/>
      <c r="Y1826" s="8"/>
    </row>
    <row r="1827" spans="24:25" ht="12.75">
      <c r="X1827" s="8"/>
      <c r="Y1827" s="8"/>
    </row>
    <row r="1828" spans="24:25" ht="12.75">
      <c r="X1828" s="8"/>
      <c r="Y1828" s="8"/>
    </row>
    <row r="1829" spans="24:25" ht="12.75">
      <c r="X1829" s="8"/>
      <c r="Y1829" s="8"/>
    </row>
    <row r="1830" spans="24:25" ht="12.75">
      <c r="X1830" s="8"/>
      <c r="Y1830" s="8"/>
    </row>
    <row r="1831" spans="24:25" ht="12.75">
      <c r="X1831" s="8"/>
      <c r="Y1831" s="8"/>
    </row>
    <row r="1832" spans="24:25" ht="12.75">
      <c r="X1832" s="8"/>
      <c r="Y1832" s="8"/>
    </row>
    <row r="1833" spans="24:25" ht="12.75">
      <c r="X1833" s="8"/>
      <c r="Y1833" s="8"/>
    </row>
    <row r="1834" spans="24:25" ht="12.75">
      <c r="X1834" s="8"/>
      <c r="Y1834" s="8"/>
    </row>
    <row r="1835" spans="24:25" ht="12.75">
      <c r="X1835" s="8"/>
      <c r="Y1835" s="8"/>
    </row>
    <row r="1836" spans="24:25" ht="12.75">
      <c r="X1836" s="8"/>
      <c r="Y1836" s="8"/>
    </row>
    <row r="1837" spans="24:25" ht="12.75">
      <c r="X1837" s="8"/>
      <c r="Y1837" s="8"/>
    </row>
    <row r="1838" spans="24:25" ht="12.75">
      <c r="X1838" s="8"/>
      <c r="Y1838" s="8"/>
    </row>
    <row r="1839" spans="24:25" ht="12.75">
      <c r="X1839" s="8"/>
      <c r="Y1839" s="8"/>
    </row>
    <row r="1840" spans="24:25" ht="12.75">
      <c r="X1840" s="8"/>
      <c r="Y1840" s="8"/>
    </row>
    <row r="1841" spans="24:25" ht="12.75">
      <c r="X1841" s="8"/>
      <c r="Y1841" s="8"/>
    </row>
    <row r="1842" spans="24:25" ht="12.75">
      <c r="X1842" s="8"/>
      <c r="Y1842" s="8"/>
    </row>
    <row r="1843" spans="24:25" ht="12.75">
      <c r="X1843" s="8"/>
      <c r="Y1843" s="8"/>
    </row>
    <row r="1844" spans="24:25" ht="12.75">
      <c r="X1844" s="8"/>
      <c r="Y1844" s="8"/>
    </row>
    <row r="1845" spans="24:25" ht="12.75">
      <c r="X1845" s="8"/>
      <c r="Y1845" s="8"/>
    </row>
    <row r="1846" spans="24:25" ht="12.75">
      <c r="X1846" s="8"/>
      <c r="Y1846" s="8"/>
    </row>
    <row r="1847" spans="24:25" ht="12.75">
      <c r="X1847" s="8"/>
      <c r="Y1847" s="8"/>
    </row>
    <row r="1848" spans="24:25" ht="12.75">
      <c r="X1848" s="8"/>
      <c r="Y1848" s="8"/>
    </row>
    <row r="1849" spans="24:25" ht="12.75">
      <c r="X1849" s="8"/>
      <c r="Y1849" s="8"/>
    </row>
    <row r="1850" spans="24:25" ht="12.75">
      <c r="X1850" s="8"/>
      <c r="Y1850" s="8"/>
    </row>
    <row r="1851" spans="24:25" ht="12.75">
      <c r="X1851" s="8"/>
      <c r="Y1851" s="8"/>
    </row>
    <row r="1852" spans="24:25" ht="12.75">
      <c r="X1852" s="8"/>
      <c r="Y1852" s="8"/>
    </row>
    <row r="1853" spans="24:25" ht="12.75">
      <c r="X1853" s="8"/>
      <c r="Y1853" s="8"/>
    </row>
    <row r="1854" spans="24:25" ht="12.75">
      <c r="X1854" s="8"/>
      <c r="Y1854" s="8"/>
    </row>
    <row r="1855" spans="24:25" ht="12.75">
      <c r="X1855" s="8"/>
      <c r="Y1855" s="8"/>
    </row>
    <row r="1856" spans="24:25" ht="12.75">
      <c r="X1856" s="8"/>
      <c r="Y1856" s="8"/>
    </row>
    <row r="1857" spans="24:25" ht="12.75">
      <c r="X1857" s="8"/>
      <c r="Y1857" s="8"/>
    </row>
    <row r="1858" spans="24:25" ht="12.75">
      <c r="X1858" s="8"/>
      <c r="Y1858" s="8"/>
    </row>
    <row r="1859" spans="24:25" ht="12.75">
      <c r="X1859" s="8"/>
      <c r="Y1859" s="8"/>
    </row>
    <row r="1860" spans="24:25" ht="12.75">
      <c r="X1860" s="8"/>
      <c r="Y1860" s="8"/>
    </row>
    <row r="1861" spans="24:25" ht="12.75">
      <c r="X1861" s="8"/>
      <c r="Y1861" s="8"/>
    </row>
    <row r="1862" spans="24:25" ht="12.75">
      <c r="X1862" s="8"/>
      <c r="Y1862" s="8"/>
    </row>
    <row r="1863" spans="24:25" ht="12.75">
      <c r="X1863" s="8"/>
      <c r="Y1863" s="8"/>
    </row>
    <row r="1864" spans="24:25" ht="12.75">
      <c r="X1864" s="8"/>
      <c r="Y1864" s="8"/>
    </row>
    <row r="1865" spans="24:25" ht="12.75">
      <c r="X1865" s="8"/>
      <c r="Y1865" s="8"/>
    </row>
    <row r="1866" spans="24:25" ht="12.75">
      <c r="X1866" s="8"/>
      <c r="Y1866" s="8"/>
    </row>
    <row r="1867" spans="24:25" ht="12.75">
      <c r="X1867" s="8"/>
      <c r="Y1867" s="8"/>
    </row>
    <row r="1868" spans="24:25" ht="12.75">
      <c r="X1868" s="8"/>
      <c r="Y1868" s="8"/>
    </row>
    <row r="1869" spans="24:25" ht="12.75">
      <c r="X1869" s="8"/>
      <c r="Y1869" s="8"/>
    </row>
    <row r="1870" spans="24:25" ht="12.75">
      <c r="X1870" s="8"/>
      <c r="Y1870" s="8"/>
    </row>
    <row r="1871" spans="24:25" ht="12.75">
      <c r="X1871" s="8"/>
      <c r="Y1871" s="8"/>
    </row>
    <row r="1872" spans="24:25" ht="12.75">
      <c r="X1872" s="8"/>
      <c r="Y1872" s="8"/>
    </row>
    <row r="1873" spans="24:25" ht="12.75">
      <c r="X1873" s="8"/>
      <c r="Y1873" s="8"/>
    </row>
    <row r="1874" spans="24:25" ht="12.75">
      <c r="X1874" s="8"/>
      <c r="Y1874" s="8"/>
    </row>
    <row r="1875" spans="24:25" ht="12.75">
      <c r="X1875" s="8"/>
      <c r="Y1875" s="8"/>
    </row>
    <row r="1876" spans="24:25" ht="12.75">
      <c r="X1876" s="8"/>
      <c r="Y1876" s="8"/>
    </row>
    <row r="1877" spans="24:25" ht="12.75">
      <c r="X1877" s="8"/>
      <c r="Y1877" s="8"/>
    </row>
    <row r="1878" spans="24:25" ht="12.75">
      <c r="X1878" s="8"/>
      <c r="Y1878" s="8"/>
    </row>
    <row r="1879" spans="24:25" ht="12.75">
      <c r="X1879" s="8"/>
      <c r="Y1879" s="8"/>
    </row>
    <row r="1880" spans="24:25" ht="12.75">
      <c r="X1880" s="8"/>
      <c r="Y1880" s="8"/>
    </row>
    <row r="1881" spans="24:25" ht="12.75">
      <c r="X1881" s="8"/>
      <c r="Y1881" s="8"/>
    </row>
    <row r="1882" spans="24:25" ht="12.75">
      <c r="X1882" s="8"/>
      <c r="Y1882" s="8"/>
    </row>
    <row r="1883" spans="24:25" ht="12.75">
      <c r="X1883" s="8"/>
      <c r="Y1883" s="8"/>
    </row>
    <row r="1884" spans="24:25" ht="12.75">
      <c r="X1884" s="8"/>
      <c r="Y1884" s="8"/>
    </row>
    <row r="1885" spans="24:25" ht="12.75">
      <c r="X1885" s="8"/>
      <c r="Y1885" s="8"/>
    </row>
    <row r="1886" spans="24:25" ht="12.75">
      <c r="X1886" s="8"/>
      <c r="Y1886" s="8"/>
    </row>
    <row r="1887" spans="24:25" ht="12.75">
      <c r="X1887" s="8"/>
      <c r="Y1887" s="8"/>
    </row>
    <row r="1888" spans="24:25" ht="12.75">
      <c r="X1888" s="8"/>
      <c r="Y1888" s="8"/>
    </row>
    <row r="1889" spans="24:25" ht="12.75">
      <c r="X1889" s="8"/>
      <c r="Y1889" s="8"/>
    </row>
    <row r="1890" spans="24:25" ht="12.75">
      <c r="X1890" s="8"/>
      <c r="Y1890" s="8"/>
    </row>
    <row r="1891" spans="24:25" ht="12.75">
      <c r="X1891" s="8"/>
      <c r="Y1891" s="8"/>
    </row>
    <row r="1892" spans="24:25" ht="12.75">
      <c r="X1892" s="8"/>
      <c r="Y1892" s="8"/>
    </row>
    <row r="1893" spans="24:25" ht="12.75">
      <c r="X1893" s="8"/>
      <c r="Y1893" s="8"/>
    </row>
    <row r="1894" spans="24:25" ht="12.75">
      <c r="X1894" s="8"/>
      <c r="Y1894" s="8"/>
    </row>
    <row r="1895" spans="24:25" ht="12.75">
      <c r="X1895" s="8"/>
      <c r="Y1895" s="8"/>
    </row>
    <row r="1896" spans="24:25" ht="12.75">
      <c r="X1896" s="8"/>
      <c r="Y1896" s="8"/>
    </row>
    <row r="1897" spans="24:25" ht="12.75">
      <c r="X1897" s="8"/>
      <c r="Y1897" s="8"/>
    </row>
    <row r="1898" spans="24:25" ht="12.75">
      <c r="X1898" s="8"/>
      <c r="Y1898" s="8"/>
    </row>
    <row r="1899" spans="24:25" ht="12.75">
      <c r="X1899" s="8"/>
      <c r="Y1899" s="8"/>
    </row>
    <row r="1900" spans="24:25" ht="12.75">
      <c r="X1900" s="8"/>
      <c r="Y1900" s="8"/>
    </row>
    <row r="1901" spans="24:25" ht="12.75">
      <c r="X1901" s="8"/>
      <c r="Y1901" s="8"/>
    </row>
    <row r="1902" spans="24:25" ht="12.75">
      <c r="X1902" s="8"/>
      <c r="Y1902" s="8"/>
    </row>
    <row r="1903" spans="24:25" ht="12.75">
      <c r="X1903" s="8"/>
      <c r="Y1903" s="8"/>
    </row>
    <row r="1904" spans="24:25" ht="12.75">
      <c r="X1904" s="8"/>
      <c r="Y1904" s="8"/>
    </row>
    <row r="1905" spans="24:25" ht="12.75">
      <c r="X1905" s="8"/>
      <c r="Y1905" s="8"/>
    </row>
    <row r="1906" spans="24:25" ht="12.75">
      <c r="X1906" s="8"/>
      <c r="Y1906" s="8"/>
    </row>
    <row r="1907" spans="24:25" ht="12.75">
      <c r="X1907" s="8"/>
      <c r="Y1907" s="8"/>
    </row>
    <row r="1908" spans="24:25" ht="12.75">
      <c r="X1908" s="8"/>
      <c r="Y1908" s="8"/>
    </row>
    <row r="1909" spans="24:25" ht="12.75">
      <c r="X1909" s="8"/>
      <c r="Y1909" s="8"/>
    </row>
    <row r="1910" spans="24:25" ht="12.75">
      <c r="X1910" s="8"/>
      <c r="Y1910" s="8"/>
    </row>
    <row r="1911" spans="24:25" ht="12.75">
      <c r="X1911" s="8"/>
      <c r="Y1911" s="8"/>
    </row>
    <row r="1912" spans="24:25" ht="12.75">
      <c r="X1912" s="8"/>
      <c r="Y1912" s="8"/>
    </row>
    <row r="1913" spans="24:25" ht="12.75">
      <c r="X1913" s="8"/>
      <c r="Y1913" s="8"/>
    </row>
    <row r="1914" spans="24:25" ht="12.75">
      <c r="X1914" s="8"/>
      <c r="Y1914" s="8"/>
    </row>
    <row r="1915" spans="24:25" ht="12.75">
      <c r="X1915" s="8"/>
      <c r="Y1915" s="8"/>
    </row>
    <row r="1916" spans="24:25" ht="12.75">
      <c r="X1916" s="8"/>
      <c r="Y1916" s="8"/>
    </row>
    <row r="1917" spans="24:25" ht="12.75">
      <c r="X1917" s="8"/>
      <c r="Y1917" s="8"/>
    </row>
    <row r="1918" spans="24:25" ht="12.75">
      <c r="X1918" s="8"/>
      <c r="Y1918" s="8"/>
    </row>
    <row r="1919" spans="24:25" ht="12.75">
      <c r="X1919" s="8"/>
      <c r="Y1919" s="8"/>
    </row>
    <row r="1920" spans="24:25" ht="12.75">
      <c r="X1920" s="8"/>
      <c r="Y1920" s="8"/>
    </row>
    <row r="1921" spans="24:25" ht="12.75">
      <c r="X1921" s="8"/>
      <c r="Y1921" s="8"/>
    </row>
    <row r="1922" spans="24:25" ht="12.75">
      <c r="X1922" s="8"/>
      <c r="Y1922" s="8"/>
    </row>
    <row r="1923" spans="24:25" ht="12.75">
      <c r="X1923" s="8"/>
      <c r="Y1923" s="8"/>
    </row>
    <row r="1924" spans="24:25" ht="12.75">
      <c r="X1924" s="8"/>
      <c r="Y1924" s="8"/>
    </row>
    <row r="1925" spans="24:25" ht="12.75">
      <c r="X1925" s="8"/>
      <c r="Y1925" s="8"/>
    </row>
    <row r="1926" spans="24:25" ht="12.75">
      <c r="X1926" s="8"/>
      <c r="Y1926" s="8"/>
    </row>
    <row r="1927" spans="24:25" ht="12.75">
      <c r="X1927" s="8"/>
      <c r="Y1927" s="8"/>
    </row>
    <row r="1928" spans="24:25" ht="12.75">
      <c r="X1928" s="8"/>
      <c r="Y1928" s="8"/>
    </row>
    <row r="1929" spans="24:25" ht="12.75">
      <c r="X1929" s="8"/>
      <c r="Y1929" s="8"/>
    </row>
    <row r="1930" spans="24:25" ht="12.75">
      <c r="X1930" s="8"/>
      <c r="Y1930" s="8"/>
    </row>
    <row r="1931" spans="24:25" ht="12.75">
      <c r="X1931" s="8"/>
      <c r="Y1931" s="8"/>
    </row>
    <row r="1932" spans="24:25" ht="12.75">
      <c r="X1932" s="8"/>
      <c r="Y1932" s="8"/>
    </row>
    <row r="1933" spans="24:25" ht="12.75">
      <c r="X1933" s="8"/>
      <c r="Y1933" s="8"/>
    </row>
    <row r="1934" spans="24:25" ht="12.75">
      <c r="X1934" s="8"/>
      <c r="Y1934" s="8"/>
    </row>
    <row r="1935" spans="24:25" ht="12.75">
      <c r="X1935" s="8"/>
      <c r="Y1935" s="8"/>
    </row>
    <row r="1936" spans="24:25" ht="12.75">
      <c r="X1936" s="8"/>
      <c r="Y1936" s="8"/>
    </row>
    <row r="1937" spans="24:25" ht="12.75">
      <c r="X1937" s="8"/>
      <c r="Y1937" s="8"/>
    </row>
    <row r="1938" spans="24:25" ht="12.75">
      <c r="X1938" s="8"/>
      <c r="Y1938" s="8"/>
    </row>
    <row r="1939" spans="24:25" ht="12.75">
      <c r="X1939" s="8"/>
      <c r="Y1939" s="8"/>
    </row>
    <row r="1940" spans="24:25" ht="12.75">
      <c r="X1940" s="8"/>
      <c r="Y1940" s="8"/>
    </row>
    <row r="1941" spans="24:25" ht="12.75">
      <c r="X1941" s="8"/>
      <c r="Y1941" s="8"/>
    </row>
    <row r="1942" spans="24:25" ht="12.75">
      <c r="X1942" s="8"/>
      <c r="Y1942" s="8"/>
    </row>
    <row r="1943" spans="24:25" ht="12.75">
      <c r="X1943" s="8"/>
      <c r="Y1943" s="8"/>
    </row>
    <row r="1944" spans="24:25" ht="12.75">
      <c r="X1944" s="8"/>
      <c r="Y1944" s="8"/>
    </row>
    <row r="1945" spans="24:25" ht="12.75">
      <c r="X1945" s="8"/>
      <c r="Y1945" s="8"/>
    </row>
    <row r="1946" spans="24:25" ht="12.75">
      <c r="X1946" s="8"/>
      <c r="Y1946" s="8"/>
    </row>
    <row r="1947" spans="24:25" ht="12.75">
      <c r="X1947" s="8"/>
      <c r="Y1947" s="8"/>
    </row>
    <row r="1948" spans="24:25" ht="12.75">
      <c r="X1948" s="8"/>
      <c r="Y1948" s="8"/>
    </row>
    <row r="1949" spans="24:25" ht="12.75">
      <c r="X1949" s="8"/>
      <c r="Y1949" s="8"/>
    </row>
    <row r="1950" spans="24:25" ht="12.75">
      <c r="X1950" s="8"/>
      <c r="Y1950" s="8"/>
    </row>
    <row r="1951" spans="24:25" ht="12.75">
      <c r="X1951" s="8"/>
      <c r="Y1951" s="8"/>
    </row>
    <row r="1952" spans="24:25" ht="12.75">
      <c r="X1952" s="8"/>
      <c r="Y1952" s="8"/>
    </row>
    <row r="1953" spans="24:25" ht="12.75">
      <c r="X1953" s="8"/>
      <c r="Y1953" s="8"/>
    </row>
    <row r="1954" spans="24:25" ht="12.75">
      <c r="X1954" s="8"/>
      <c r="Y1954" s="8"/>
    </row>
    <row r="1955" spans="24:25" ht="12.75">
      <c r="X1955" s="8"/>
      <c r="Y1955" s="8"/>
    </row>
    <row r="1956" spans="24:25" ht="12.75">
      <c r="X1956" s="8"/>
      <c r="Y1956" s="8"/>
    </row>
    <row r="1957" spans="24:25" ht="12.75">
      <c r="X1957" s="8"/>
      <c r="Y1957" s="8"/>
    </row>
    <row r="1958" spans="24:25" ht="12.75">
      <c r="X1958" s="8"/>
      <c r="Y1958" s="8"/>
    </row>
    <row r="1959" spans="24:25" ht="12.75">
      <c r="X1959" s="8"/>
      <c r="Y1959" s="8"/>
    </row>
    <row r="1960" spans="24:25" ht="12.75">
      <c r="X1960" s="8"/>
      <c r="Y1960" s="8"/>
    </row>
    <row r="1961" spans="24:25" ht="12.75">
      <c r="X1961" s="8"/>
      <c r="Y1961" s="8"/>
    </row>
    <row r="1962" spans="24:25" ht="12.75">
      <c r="X1962" s="8"/>
      <c r="Y1962" s="8"/>
    </row>
    <row r="1963" spans="24:25" ht="12.75">
      <c r="X1963" s="8"/>
      <c r="Y1963" s="8"/>
    </row>
    <row r="1964" spans="24:25" ht="12.75">
      <c r="X1964" s="8"/>
      <c r="Y1964" s="8"/>
    </row>
    <row r="1965" spans="24:25" ht="12.75">
      <c r="X1965" s="8"/>
      <c r="Y1965" s="8"/>
    </row>
    <row r="1966" spans="24:25" ht="12.75">
      <c r="X1966" s="8"/>
      <c r="Y1966" s="8"/>
    </row>
    <row r="1967" spans="24:25" ht="12.75">
      <c r="X1967" s="8"/>
      <c r="Y1967" s="8"/>
    </row>
    <row r="1968" spans="24:25" ht="12.75">
      <c r="X1968" s="8"/>
      <c r="Y1968" s="8"/>
    </row>
    <row r="1969" spans="24:25" ht="12.75">
      <c r="X1969" s="8"/>
      <c r="Y1969" s="8"/>
    </row>
    <row r="1970" spans="24:25" ht="12.75">
      <c r="X1970" s="8"/>
      <c r="Y1970" s="8"/>
    </row>
    <row r="1971" spans="24:25" ht="12.75">
      <c r="X1971" s="8"/>
      <c r="Y1971" s="8"/>
    </row>
    <row r="1972" spans="24:25" ht="12.75">
      <c r="X1972" s="8"/>
      <c r="Y1972" s="8"/>
    </row>
    <row r="1973" spans="24:25" ht="12.75">
      <c r="X1973" s="8"/>
      <c r="Y1973" s="8"/>
    </row>
    <row r="1974" spans="24:25" ht="12.75">
      <c r="X1974" s="8"/>
      <c r="Y1974" s="8"/>
    </row>
    <row r="1975" spans="24:25" ht="12.75">
      <c r="X1975" s="8"/>
      <c r="Y1975" s="8"/>
    </row>
    <row r="1976" spans="24:25" ht="12.75">
      <c r="X1976" s="8"/>
      <c r="Y1976" s="8"/>
    </row>
    <row r="1977" spans="24:25" ht="12.75">
      <c r="X1977" s="8"/>
      <c r="Y1977" s="8"/>
    </row>
    <row r="1978" spans="24:25" ht="12.75">
      <c r="X1978" s="8"/>
      <c r="Y1978" s="8"/>
    </row>
    <row r="1979" spans="24:25" ht="12.75">
      <c r="X1979" s="8"/>
      <c r="Y1979" s="8"/>
    </row>
    <row r="1980" spans="24:25" ht="12.75">
      <c r="X1980" s="8"/>
      <c r="Y1980" s="8"/>
    </row>
    <row r="1981" spans="24:25" ht="12.75">
      <c r="X1981" s="8"/>
      <c r="Y1981" s="8"/>
    </row>
    <row r="1982" spans="24:25" ht="12.75">
      <c r="X1982" s="8"/>
      <c r="Y1982" s="8"/>
    </row>
    <row r="1983" spans="24:25" ht="12.75">
      <c r="X1983" s="8"/>
      <c r="Y1983" s="8"/>
    </row>
    <row r="1984" spans="24:25" ht="12.75">
      <c r="X1984" s="8"/>
      <c r="Y1984" s="8"/>
    </row>
    <row r="1985" spans="24:25" ht="12.75">
      <c r="X1985" s="8"/>
      <c r="Y1985" s="8"/>
    </row>
    <row r="1986" spans="24:25" ht="12.75">
      <c r="X1986" s="8"/>
      <c r="Y1986" s="8"/>
    </row>
    <row r="1987" spans="24:25" ht="12.75">
      <c r="X1987" s="8"/>
      <c r="Y1987" s="8"/>
    </row>
    <row r="1988" spans="24:25" ht="12.75">
      <c r="X1988" s="8"/>
      <c r="Y1988" s="8"/>
    </row>
    <row r="1989" spans="24:25" ht="12.75">
      <c r="X1989" s="8"/>
      <c r="Y1989" s="8"/>
    </row>
    <row r="1990" spans="24:25" ht="12.75">
      <c r="X1990" s="8"/>
      <c r="Y1990" s="8"/>
    </row>
    <row r="1991" spans="24:25" ht="12.75">
      <c r="X1991" s="8"/>
      <c r="Y1991" s="8"/>
    </row>
    <row r="1992" spans="24:25" ht="12.75">
      <c r="X1992" s="8"/>
      <c r="Y1992" s="8"/>
    </row>
    <row r="1993" spans="24:25" ht="12.75">
      <c r="X1993" s="8"/>
      <c r="Y1993" s="8"/>
    </row>
    <row r="1994" spans="24:25" ht="12.75">
      <c r="X1994" s="8"/>
      <c r="Y1994" s="8"/>
    </row>
    <row r="1995" spans="24:25" ht="12.75">
      <c r="X1995" s="8"/>
      <c r="Y1995" s="8"/>
    </row>
    <row r="1996" spans="24:25" ht="12.75">
      <c r="X1996" s="8"/>
      <c r="Y1996" s="8"/>
    </row>
    <row r="1997" spans="24:25" ht="12.75">
      <c r="X1997" s="8"/>
      <c r="Y1997" s="8"/>
    </row>
    <row r="1998" spans="24:25" ht="12.75">
      <c r="X1998" s="8"/>
      <c r="Y1998" s="8"/>
    </row>
    <row r="1999" spans="24:25" ht="12.75">
      <c r="X1999" s="8"/>
      <c r="Y1999" s="8"/>
    </row>
    <row r="2000" spans="24:25" ht="12.75">
      <c r="X2000" s="8"/>
      <c r="Y2000" s="8"/>
    </row>
    <row r="2001" spans="24:25" ht="12.75">
      <c r="X2001" s="8"/>
      <c r="Y2001" s="8"/>
    </row>
    <row r="2002" spans="24:25" ht="12.75">
      <c r="X2002" s="8"/>
      <c r="Y2002" s="8"/>
    </row>
    <row r="2003" spans="24:25" ht="12.75">
      <c r="X2003" s="8"/>
      <c r="Y2003" s="8"/>
    </row>
    <row r="2004" spans="24:25" ht="12.75">
      <c r="X2004" s="8"/>
      <c r="Y2004" s="8"/>
    </row>
    <row r="2005" spans="24:25" ht="12.75">
      <c r="X2005" s="8"/>
      <c r="Y2005" s="8"/>
    </row>
    <row r="2006" spans="24:25" ht="12.75">
      <c r="X2006" s="8"/>
      <c r="Y2006" s="8"/>
    </row>
    <row r="2007" spans="24:25" ht="12.75">
      <c r="X2007" s="8"/>
      <c r="Y2007" s="8"/>
    </row>
    <row r="2008" spans="24:25" ht="12.75">
      <c r="X2008" s="8"/>
      <c r="Y2008" s="8"/>
    </row>
    <row r="2009" spans="24:25" ht="12.75">
      <c r="X2009" s="8"/>
      <c r="Y2009" s="8"/>
    </row>
    <row r="2010" spans="24:25" ht="12.75">
      <c r="X2010" s="8"/>
      <c r="Y2010" s="8"/>
    </row>
    <row r="2011" spans="24:25" ht="12.75">
      <c r="X2011" s="8"/>
      <c r="Y2011" s="8"/>
    </row>
    <row r="2012" spans="24:25" ht="12.75">
      <c r="X2012" s="8"/>
      <c r="Y2012" s="8"/>
    </row>
    <row r="2013" spans="24:25" ht="12.75">
      <c r="X2013" s="8"/>
      <c r="Y2013" s="8"/>
    </row>
    <row r="2014" spans="24:25" ht="12.75">
      <c r="X2014" s="8"/>
      <c r="Y2014" s="8"/>
    </row>
    <row r="2015" spans="24:25" ht="12.75">
      <c r="X2015" s="8"/>
      <c r="Y2015" s="8"/>
    </row>
    <row r="2016" spans="24:25" ht="12.75">
      <c r="X2016" s="8"/>
      <c r="Y2016" s="8"/>
    </row>
    <row r="2017" spans="24:25" ht="12.75">
      <c r="X2017" s="8"/>
      <c r="Y2017" s="8"/>
    </row>
    <row r="2018" spans="24:25" ht="12.75">
      <c r="X2018" s="8"/>
      <c r="Y2018" s="8"/>
    </row>
    <row r="2019" spans="24:25" ht="12.75">
      <c r="X2019" s="8"/>
      <c r="Y2019" s="8"/>
    </row>
    <row r="2020" spans="24:25" ht="12.75">
      <c r="X2020" s="8"/>
      <c r="Y2020" s="8"/>
    </row>
    <row r="2021" spans="24:25" ht="12.75">
      <c r="X2021" s="8"/>
      <c r="Y2021" s="8"/>
    </row>
    <row r="2022" spans="24:25" ht="12.75">
      <c r="X2022" s="8"/>
      <c r="Y2022" s="8"/>
    </row>
    <row r="2023" spans="24:25" ht="12.75">
      <c r="X2023" s="8"/>
      <c r="Y2023" s="8"/>
    </row>
    <row r="2024" spans="24:25" ht="12.75">
      <c r="X2024" s="8"/>
      <c r="Y2024" s="8"/>
    </row>
    <row r="2025" spans="24:25" ht="12.75">
      <c r="X2025" s="8"/>
      <c r="Y2025" s="8"/>
    </row>
    <row r="2026" spans="24:25" ht="12.75">
      <c r="X2026" s="8"/>
      <c r="Y2026" s="8"/>
    </row>
    <row r="2027" spans="24:25" ht="12.75">
      <c r="X2027" s="8"/>
      <c r="Y2027" s="8"/>
    </row>
    <row r="2028" spans="24:25" ht="12.75">
      <c r="X2028" s="8"/>
      <c r="Y2028" s="8"/>
    </row>
    <row r="2029" spans="24:25" ht="12.75">
      <c r="X2029" s="8"/>
      <c r="Y2029" s="8"/>
    </row>
    <row r="2030" spans="24:25" ht="12.75">
      <c r="X2030" s="8"/>
      <c r="Y2030" s="8"/>
    </row>
    <row r="2031" spans="24:25" ht="12.75">
      <c r="X2031" s="8"/>
      <c r="Y2031" s="8"/>
    </row>
    <row r="2032" spans="24:25" ht="12.75">
      <c r="X2032" s="8"/>
      <c r="Y2032" s="8"/>
    </row>
    <row r="2033" spans="24:25" ht="12.75">
      <c r="X2033" s="8"/>
      <c r="Y2033" s="8"/>
    </row>
    <row r="2034" spans="24:25" ht="12.75">
      <c r="X2034" s="8"/>
      <c r="Y2034" s="8"/>
    </row>
    <row r="2035" spans="24:25" ht="12.75">
      <c r="X2035" s="8"/>
      <c r="Y2035" s="8"/>
    </row>
    <row r="2036" spans="24:25" ht="12.75">
      <c r="X2036" s="8"/>
      <c r="Y2036" s="8"/>
    </row>
    <row r="2037" spans="24:25" ht="12.75">
      <c r="X2037" s="8"/>
      <c r="Y2037" s="8"/>
    </row>
    <row r="2038" spans="24:25" ht="12.75">
      <c r="X2038" s="8"/>
      <c r="Y2038" s="8"/>
    </row>
    <row r="2039" spans="24:25" ht="12.75">
      <c r="X2039" s="8"/>
      <c r="Y2039" s="8"/>
    </row>
    <row r="2040" spans="24:25" ht="12.75">
      <c r="X2040" s="8"/>
      <c r="Y2040" s="8"/>
    </row>
    <row r="2041" spans="24:25" ht="12.75">
      <c r="X2041" s="8"/>
      <c r="Y2041" s="8"/>
    </row>
    <row r="2042" spans="24:25" ht="12.75">
      <c r="X2042" s="8"/>
      <c r="Y2042" s="8"/>
    </row>
    <row r="2043" spans="24:25" ht="12.75">
      <c r="X2043" s="8"/>
      <c r="Y2043" s="8"/>
    </row>
    <row r="2044" spans="24:25" ht="12.75">
      <c r="X2044" s="8"/>
      <c r="Y2044" s="8"/>
    </row>
    <row r="2045" spans="24:25" ht="12.75">
      <c r="X2045" s="8"/>
      <c r="Y2045" s="8"/>
    </row>
    <row r="2046" spans="24:25" ht="12.75">
      <c r="X2046" s="8"/>
      <c r="Y2046" s="8"/>
    </row>
    <row r="2047" spans="24:25" ht="12.75">
      <c r="X2047" s="8"/>
      <c r="Y2047" s="8"/>
    </row>
    <row r="2048" spans="24:25" ht="12.75">
      <c r="X2048" s="8"/>
      <c r="Y2048" s="8"/>
    </row>
    <row r="2049" spans="24:25" ht="12.75">
      <c r="X2049" s="8"/>
      <c r="Y2049" s="8"/>
    </row>
    <row r="2050" spans="24:25" ht="12.75">
      <c r="X2050" s="8"/>
      <c r="Y2050" s="8"/>
    </row>
    <row r="2051" spans="24:25" ht="12.75">
      <c r="X2051" s="8"/>
      <c r="Y2051" s="8"/>
    </row>
    <row r="2052" spans="24:25" ht="12.75">
      <c r="X2052" s="8"/>
      <c r="Y2052" s="8"/>
    </row>
    <row r="2053" spans="24:25" ht="12.75">
      <c r="X2053" s="8"/>
      <c r="Y2053" s="8"/>
    </row>
    <row r="2054" spans="24:25" ht="12.75">
      <c r="X2054" s="8"/>
      <c r="Y2054" s="8"/>
    </row>
    <row r="2055" spans="24:25" ht="12.75">
      <c r="X2055" s="8"/>
      <c r="Y2055" s="8"/>
    </row>
    <row r="2056" spans="24:25" ht="12.75">
      <c r="X2056" s="8"/>
      <c r="Y2056" s="8"/>
    </row>
    <row r="2057" spans="24:25" ht="12.75">
      <c r="X2057" s="8"/>
      <c r="Y2057" s="8"/>
    </row>
    <row r="2058" spans="24:25" ht="12.75">
      <c r="X2058" s="8"/>
      <c r="Y2058" s="8"/>
    </row>
    <row r="2059" spans="24:25" ht="12.75">
      <c r="X2059" s="8"/>
      <c r="Y2059" s="8"/>
    </row>
    <row r="2060" spans="24:25" ht="12.75">
      <c r="X2060" s="8"/>
      <c r="Y2060" s="8"/>
    </row>
    <row r="2061" spans="24:25" ht="12.75">
      <c r="X2061" s="8"/>
      <c r="Y2061" s="8"/>
    </row>
    <row r="2062" spans="24:25" ht="12.75">
      <c r="X2062" s="8"/>
      <c r="Y2062" s="8"/>
    </row>
    <row r="2063" spans="24:25" ht="12.75">
      <c r="X2063" s="8"/>
      <c r="Y2063" s="8"/>
    </row>
    <row r="2064" spans="24:25" ht="12.75">
      <c r="X2064" s="8"/>
      <c r="Y2064" s="8"/>
    </row>
    <row r="2065" spans="24:25" ht="12.75">
      <c r="X2065" s="8"/>
      <c r="Y2065" s="8"/>
    </row>
    <row r="2066" spans="24:25" ht="12.75">
      <c r="X2066" s="8"/>
      <c r="Y2066" s="8"/>
    </row>
    <row r="2067" spans="24:25" ht="12.75">
      <c r="X2067" s="8"/>
      <c r="Y2067" s="8"/>
    </row>
    <row r="2068" spans="24:25" ht="12.75">
      <c r="X2068" s="8"/>
      <c r="Y2068" s="8"/>
    </row>
    <row r="2069" spans="24:25" ht="12.75">
      <c r="X2069" s="8"/>
      <c r="Y2069" s="8"/>
    </row>
    <row r="2070" spans="24:25" ht="12.75">
      <c r="X2070" s="8"/>
      <c r="Y2070" s="8"/>
    </row>
    <row r="2071" spans="24:25" ht="12.75">
      <c r="X2071" s="8"/>
      <c r="Y2071" s="8"/>
    </row>
    <row r="2072" spans="24:25" ht="12.75">
      <c r="X2072" s="8"/>
      <c r="Y2072" s="8"/>
    </row>
    <row r="2073" spans="24:25" ht="12.75">
      <c r="X2073" s="8"/>
      <c r="Y2073" s="8"/>
    </row>
    <row r="2074" spans="24:25" ht="12.75">
      <c r="X2074" s="8"/>
      <c r="Y2074" s="8"/>
    </row>
    <row r="2075" spans="24:25" ht="12.75">
      <c r="X2075" s="8"/>
      <c r="Y2075" s="8"/>
    </row>
    <row r="2076" spans="24:25" ht="12.75">
      <c r="X2076" s="8"/>
      <c r="Y2076" s="8"/>
    </row>
    <row r="2077" spans="24:25" ht="12.75">
      <c r="X2077" s="8"/>
      <c r="Y2077" s="8"/>
    </row>
    <row r="2078" spans="24:25" ht="12.75">
      <c r="X2078" s="8"/>
      <c r="Y2078" s="8"/>
    </row>
    <row r="2079" spans="24:25" ht="12.75">
      <c r="X2079" s="8"/>
      <c r="Y2079" s="8"/>
    </row>
    <row r="2080" spans="24:25" ht="12.75">
      <c r="X2080" s="8"/>
      <c r="Y2080" s="8"/>
    </row>
    <row r="2081" spans="24:25" ht="12.75">
      <c r="X2081" s="8"/>
      <c r="Y2081" s="8"/>
    </row>
    <row r="2082" spans="24:25" ht="12.75">
      <c r="X2082" s="8"/>
      <c r="Y2082" s="8"/>
    </row>
    <row r="2083" spans="24:25" ht="12.75">
      <c r="X2083" s="8"/>
      <c r="Y2083" s="8"/>
    </row>
    <row r="2084" spans="24:25" ht="12.75">
      <c r="X2084" s="8"/>
      <c r="Y2084" s="8"/>
    </row>
    <row r="2085" spans="24:25" ht="12.75">
      <c r="X2085" s="8"/>
      <c r="Y2085" s="8"/>
    </row>
    <row r="2086" spans="24:25" ht="12.75">
      <c r="X2086" s="8"/>
      <c r="Y2086" s="8"/>
    </row>
    <row r="2087" spans="24:25" ht="12.75">
      <c r="X2087" s="8"/>
      <c r="Y2087" s="8"/>
    </row>
    <row r="2088" spans="24:25" ht="12.75">
      <c r="X2088" s="8"/>
      <c r="Y2088" s="8"/>
    </row>
    <row r="2089" spans="24:25" ht="12.75">
      <c r="X2089" s="8"/>
      <c r="Y2089" s="8"/>
    </row>
    <row r="2090" spans="24:25" ht="12.75">
      <c r="X2090" s="8"/>
      <c r="Y2090" s="8"/>
    </row>
    <row r="2091" spans="24:25" ht="12.75">
      <c r="X2091" s="8"/>
      <c r="Y2091" s="8"/>
    </row>
    <row r="2092" spans="24:25" ht="12.75">
      <c r="X2092" s="8"/>
      <c r="Y2092" s="8"/>
    </row>
    <row r="2093" spans="24:25" ht="12.75">
      <c r="X2093" s="8"/>
      <c r="Y2093" s="8"/>
    </row>
    <row r="2094" spans="24:25" ht="12.75">
      <c r="X2094" s="8"/>
      <c r="Y2094" s="8"/>
    </row>
    <row r="2095" spans="24:25" ht="12.75">
      <c r="X2095" s="8"/>
      <c r="Y2095" s="8"/>
    </row>
    <row r="2096" spans="24:25" ht="12.75">
      <c r="X2096" s="8"/>
      <c r="Y2096" s="8"/>
    </row>
    <row r="2097" spans="24:25" ht="12.75">
      <c r="X2097" s="8"/>
      <c r="Y2097" s="8"/>
    </row>
    <row r="2098" spans="24:25" ht="12.75">
      <c r="X2098" s="8"/>
      <c r="Y2098" s="8"/>
    </row>
    <row r="2099" spans="24:25" ht="12.75">
      <c r="X2099" s="8"/>
      <c r="Y2099" s="8"/>
    </row>
    <row r="2100" spans="24:25" ht="12.75">
      <c r="X2100" s="8"/>
      <c r="Y2100" s="8"/>
    </row>
    <row r="2101" spans="24:25" ht="12.75">
      <c r="X2101" s="8"/>
      <c r="Y2101" s="8"/>
    </row>
    <row r="2102" spans="24:25" ht="12.75">
      <c r="X2102" s="8"/>
      <c r="Y2102" s="8"/>
    </row>
    <row r="2103" spans="24:25" ht="12.75">
      <c r="X2103" s="8"/>
      <c r="Y2103" s="8"/>
    </row>
    <row r="2104" spans="24:25" ht="12.75">
      <c r="X2104" s="8"/>
      <c r="Y2104" s="8"/>
    </row>
    <row r="2105" spans="24:25" ht="12.75">
      <c r="X2105" s="8"/>
      <c r="Y2105" s="8"/>
    </row>
    <row r="2106" spans="24:25" ht="12.75">
      <c r="X2106" s="8"/>
      <c r="Y2106" s="8"/>
    </row>
    <row r="2107" spans="24:25" ht="12.75">
      <c r="X2107" s="8"/>
      <c r="Y2107" s="8"/>
    </row>
    <row r="2108" spans="24:25" ht="12.75">
      <c r="X2108" s="8"/>
      <c r="Y2108" s="8"/>
    </row>
    <row r="2109" spans="24:25" ht="12.75">
      <c r="X2109" s="8"/>
      <c r="Y2109" s="8"/>
    </row>
    <row r="2110" spans="24:25" ht="12.75">
      <c r="X2110" s="8"/>
      <c r="Y2110" s="8"/>
    </row>
    <row r="2111" spans="24:25" ht="12.75">
      <c r="X2111" s="8"/>
      <c r="Y2111" s="8"/>
    </row>
    <row r="2112" spans="24:25" ht="12.75">
      <c r="X2112" s="8"/>
      <c r="Y2112" s="8"/>
    </row>
    <row r="2113" spans="24:25" ht="12.75">
      <c r="X2113" s="8"/>
      <c r="Y2113" s="8"/>
    </row>
    <row r="2114" spans="24:25" ht="12.75">
      <c r="X2114" s="8"/>
      <c r="Y2114" s="8"/>
    </row>
    <row r="2115" spans="24:25" ht="12.75">
      <c r="X2115" s="8"/>
      <c r="Y2115" s="8"/>
    </row>
    <row r="2116" spans="24:25" ht="12.75">
      <c r="X2116" s="8"/>
      <c r="Y2116" s="8"/>
    </row>
    <row r="2117" spans="24:25" ht="12.75">
      <c r="X2117" s="8"/>
      <c r="Y2117" s="8"/>
    </row>
    <row r="2118" spans="24:25" ht="12.75">
      <c r="X2118" s="8"/>
      <c r="Y2118" s="8"/>
    </row>
    <row r="2119" spans="24:25" ht="12.75">
      <c r="X2119" s="8"/>
      <c r="Y2119" s="8"/>
    </row>
    <row r="2120" spans="24:25" ht="12.75">
      <c r="X2120" s="8"/>
      <c r="Y2120" s="8"/>
    </row>
    <row r="2121" spans="24:25" ht="12.75">
      <c r="X2121" s="8"/>
      <c r="Y2121" s="8"/>
    </row>
    <row r="2122" spans="24:25" ht="12.75">
      <c r="X2122" s="8"/>
      <c r="Y2122" s="8"/>
    </row>
    <row r="2123" spans="24:25" ht="12.75">
      <c r="X2123" s="8"/>
      <c r="Y2123" s="8"/>
    </row>
    <row r="2124" spans="24:25" ht="12.75">
      <c r="X2124" s="8"/>
      <c r="Y2124" s="8"/>
    </row>
    <row r="2125" spans="24:25" ht="12.75">
      <c r="X2125" s="8"/>
      <c r="Y2125" s="8"/>
    </row>
    <row r="2126" spans="24:25" ht="12.75">
      <c r="X2126" s="8"/>
      <c r="Y2126" s="8"/>
    </row>
    <row r="2127" spans="24:25" ht="12.75">
      <c r="X2127" s="8"/>
      <c r="Y2127" s="8"/>
    </row>
    <row r="2128" spans="24:25" ht="12.75">
      <c r="X2128" s="8"/>
      <c r="Y2128" s="8"/>
    </row>
    <row r="2129" spans="24:25" ht="12.75">
      <c r="X2129" s="8"/>
      <c r="Y2129" s="8"/>
    </row>
    <row r="2130" spans="24:25" ht="12.75">
      <c r="X2130" s="8"/>
      <c r="Y2130" s="8"/>
    </row>
    <row r="2131" spans="24:25" ht="12.75">
      <c r="X2131" s="8"/>
      <c r="Y2131" s="8"/>
    </row>
    <row r="2132" spans="24:25" ht="12.75">
      <c r="X2132" s="8"/>
      <c r="Y2132" s="8"/>
    </row>
    <row r="2133" spans="24:25" ht="12.75">
      <c r="X2133" s="8"/>
      <c r="Y2133" s="8"/>
    </row>
    <row r="2134" spans="24:25" ht="12.75">
      <c r="X2134" s="8"/>
      <c r="Y2134" s="8"/>
    </row>
    <row r="2135" spans="24:25" ht="12.75">
      <c r="X2135" s="8"/>
      <c r="Y2135" s="8"/>
    </row>
    <row r="2136" spans="24:25" ht="12.75">
      <c r="X2136" s="8"/>
      <c r="Y2136" s="8"/>
    </row>
    <row r="2137" spans="24:25" ht="12.75">
      <c r="X2137" s="8"/>
      <c r="Y2137" s="8"/>
    </row>
    <row r="2138" spans="24:25" ht="12.75">
      <c r="X2138" s="8"/>
      <c r="Y2138" s="8"/>
    </row>
    <row r="2139" spans="24:25" ht="12.75">
      <c r="X2139" s="8"/>
      <c r="Y2139" s="8"/>
    </row>
    <row r="2140" spans="24:25" ht="12.75">
      <c r="X2140" s="8"/>
      <c r="Y2140" s="8"/>
    </row>
    <row r="2141" spans="24:25" ht="12.75">
      <c r="X2141" s="8"/>
      <c r="Y2141" s="8"/>
    </row>
    <row r="2142" spans="24:25" ht="12.75">
      <c r="X2142" s="8"/>
      <c r="Y2142" s="8"/>
    </row>
    <row r="2143" spans="24:25" ht="12.75">
      <c r="X2143" s="8"/>
      <c r="Y2143" s="8"/>
    </row>
    <row r="2144" spans="24:25" ht="12.75">
      <c r="X2144" s="8"/>
      <c r="Y2144" s="8"/>
    </row>
    <row r="2145" spans="24:25" ht="12.75">
      <c r="X2145" s="8"/>
      <c r="Y2145" s="8"/>
    </row>
    <row r="2146" spans="24:25" ht="12.75">
      <c r="X2146" s="8"/>
      <c r="Y2146" s="8"/>
    </row>
    <row r="2147" spans="24:25" ht="12.75">
      <c r="X2147" s="8"/>
      <c r="Y2147" s="8"/>
    </row>
    <row r="2148" spans="24:25" ht="12.75">
      <c r="X2148" s="8"/>
      <c r="Y2148" s="8"/>
    </row>
    <row r="2149" spans="24:25" ht="12.75">
      <c r="X2149" s="8"/>
      <c r="Y2149" s="8"/>
    </row>
    <row r="2150" spans="24:25" ht="12.75">
      <c r="X2150" s="8"/>
      <c r="Y2150" s="8"/>
    </row>
    <row r="2151" spans="24:25" ht="12.75">
      <c r="X2151" s="8"/>
      <c r="Y2151" s="8"/>
    </row>
    <row r="2152" spans="24:25" ht="12.75">
      <c r="X2152" s="8"/>
      <c r="Y2152" s="8"/>
    </row>
    <row r="2153" spans="24:25" ht="12.75">
      <c r="X2153" s="8"/>
      <c r="Y2153" s="8"/>
    </row>
    <row r="2154" spans="24:25" ht="12.75">
      <c r="X2154" s="8"/>
      <c r="Y2154" s="8"/>
    </row>
    <row r="2155" spans="24:25" ht="12.75">
      <c r="X2155" s="8"/>
      <c r="Y2155" s="8"/>
    </row>
    <row r="2156" spans="24:25" ht="12.75">
      <c r="X2156" s="8"/>
      <c r="Y2156" s="8"/>
    </row>
    <row r="2157" spans="24:25" ht="12.75">
      <c r="X2157" s="8"/>
      <c r="Y2157" s="8"/>
    </row>
    <row r="2158" spans="24:25" ht="12.75">
      <c r="X2158" s="8"/>
      <c r="Y2158" s="8"/>
    </row>
    <row r="2159" spans="24:25" ht="12.75">
      <c r="X2159" s="8"/>
      <c r="Y2159" s="8"/>
    </row>
    <row r="2160" spans="24:25" ht="12.75">
      <c r="X2160" s="8"/>
      <c r="Y2160" s="8"/>
    </row>
    <row r="2161" spans="24:25" ht="12.75">
      <c r="X2161" s="8"/>
      <c r="Y2161" s="8"/>
    </row>
    <row r="2162" spans="24:25" ht="12.75">
      <c r="X2162" s="8"/>
      <c r="Y2162" s="8"/>
    </row>
    <row r="2163" spans="24:25" ht="12.75">
      <c r="X2163" s="8"/>
      <c r="Y2163" s="8"/>
    </row>
    <row r="2164" spans="24:25" ht="12.75">
      <c r="X2164" s="8"/>
      <c r="Y2164" s="8"/>
    </row>
    <row r="2165" spans="24:25" ht="12.75">
      <c r="X2165" s="8"/>
      <c r="Y2165" s="8"/>
    </row>
    <row r="2166" spans="24:25" ht="12.75">
      <c r="X2166" s="8"/>
      <c r="Y2166" s="8"/>
    </row>
    <row r="2167" spans="24:25" ht="12.75">
      <c r="X2167" s="8"/>
      <c r="Y2167" s="8"/>
    </row>
    <row r="2168" spans="24:25" ht="12.75">
      <c r="X2168" s="8"/>
      <c r="Y2168" s="8"/>
    </row>
    <row r="2169" spans="24:25" ht="12.75">
      <c r="X2169" s="8"/>
      <c r="Y2169" s="8"/>
    </row>
    <row r="2170" spans="24:25" ht="12.75">
      <c r="X2170" s="8"/>
      <c r="Y2170" s="8"/>
    </row>
    <row r="2171" spans="24:25" ht="12.75">
      <c r="X2171" s="8"/>
      <c r="Y2171" s="8"/>
    </row>
    <row r="2172" spans="24:25" ht="12.75">
      <c r="X2172" s="8"/>
      <c r="Y2172" s="8"/>
    </row>
    <row r="2173" spans="24:25" ht="12.75">
      <c r="X2173" s="8"/>
      <c r="Y2173" s="8"/>
    </row>
    <row r="2174" spans="24:25" ht="12.75">
      <c r="X2174" s="8"/>
      <c r="Y2174" s="8"/>
    </row>
    <row r="2175" spans="24:25" ht="12.75">
      <c r="X2175" s="8"/>
      <c r="Y2175" s="8"/>
    </row>
    <row r="2176" spans="24:25" ht="12.75">
      <c r="X2176" s="8"/>
      <c r="Y2176" s="8"/>
    </row>
    <row r="2177" spans="24:25" ht="12.75">
      <c r="X2177" s="8"/>
      <c r="Y2177" s="8"/>
    </row>
    <row r="2178" spans="24:25" ht="12.75">
      <c r="X2178" s="8"/>
      <c r="Y2178" s="8"/>
    </row>
    <row r="2179" spans="24:25" ht="12.75">
      <c r="X2179" s="8"/>
      <c r="Y2179" s="8"/>
    </row>
    <row r="2180" spans="24:25" ht="12.75">
      <c r="X2180" s="8"/>
      <c r="Y2180" s="8"/>
    </row>
    <row r="2181" spans="24:25" ht="12.75">
      <c r="X2181" s="8"/>
      <c r="Y2181" s="8"/>
    </row>
    <row r="2182" spans="24:25" ht="12.75">
      <c r="X2182" s="8"/>
      <c r="Y2182" s="8"/>
    </row>
    <row r="2183" spans="24:25" ht="12.75">
      <c r="X2183" s="8"/>
      <c r="Y2183" s="8"/>
    </row>
    <row r="2184" spans="24:25" ht="12.75">
      <c r="X2184" s="8"/>
      <c r="Y2184" s="8"/>
    </row>
    <row r="2185" spans="24:25" ht="12.75">
      <c r="X2185" s="8"/>
      <c r="Y2185" s="8"/>
    </row>
    <row r="2186" spans="24:25" ht="12.75">
      <c r="X2186" s="8"/>
      <c r="Y2186" s="8"/>
    </row>
    <row r="2187" spans="24:25" ht="12.75">
      <c r="X2187" s="8"/>
      <c r="Y2187" s="8"/>
    </row>
    <row r="2188" spans="24:25" ht="12.75">
      <c r="X2188" s="8"/>
      <c r="Y2188" s="8"/>
    </row>
    <row r="2189" spans="24:25" ht="12.75">
      <c r="X2189" s="8"/>
      <c r="Y2189" s="8"/>
    </row>
    <row r="2190" spans="24:25" ht="12.75">
      <c r="X2190" s="8"/>
      <c r="Y2190" s="8"/>
    </row>
    <row r="2191" spans="24:25" ht="12.75">
      <c r="X2191" s="8"/>
      <c r="Y2191" s="8"/>
    </row>
    <row r="2192" spans="24:25" ht="12.75">
      <c r="X2192" s="8"/>
      <c r="Y2192" s="8"/>
    </row>
    <row r="2193" spans="24:25" ht="12.75">
      <c r="X2193" s="8"/>
      <c r="Y2193" s="8"/>
    </row>
    <row r="2194" spans="24:25" ht="12.75">
      <c r="X2194" s="8"/>
      <c r="Y2194" s="8"/>
    </row>
    <row r="2195" spans="24:25" ht="12.75">
      <c r="X2195" s="8"/>
      <c r="Y2195" s="8"/>
    </row>
    <row r="2196" spans="24:25" ht="12.75">
      <c r="X2196" s="8"/>
      <c r="Y2196" s="8"/>
    </row>
    <row r="2197" spans="24:25" ht="12.75">
      <c r="X2197" s="8"/>
      <c r="Y2197" s="8"/>
    </row>
    <row r="2198" spans="24:25" ht="12.75">
      <c r="X2198" s="8"/>
      <c r="Y2198" s="8"/>
    </row>
    <row r="2199" spans="24:25" ht="12.75">
      <c r="X2199" s="8"/>
      <c r="Y2199" s="8"/>
    </row>
    <row r="2200" spans="24:25" ht="12.75">
      <c r="X2200" s="8"/>
      <c r="Y2200" s="8"/>
    </row>
    <row r="2201" spans="24:25" ht="12.75">
      <c r="X2201" s="8"/>
      <c r="Y2201" s="8"/>
    </row>
    <row r="2202" spans="24:25" ht="12.75">
      <c r="X2202" s="8"/>
      <c r="Y2202" s="8"/>
    </row>
    <row r="2203" spans="24:25" ht="12.75">
      <c r="X2203" s="8"/>
      <c r="Y2203" s="8"/>
    </row>
    <row r="2204" spans="24:25" ht="12.75">
      <c r="X2204" s="8"/>
      <c r="Y2204" s="8"/>
    </row>
    <row r="2205" spans="24:25" ht="12.75">
      <c r="X2205" s="8"/>
      <c r="Y2205" s="8"/>
    </row>
    <row r="2206" spans="24:25" ht="12.75">
      <c r="X2206" s="8"/>
      <c r="Y2206" s="8"/>
    </row>
  </sheetData>
  <printOptions/>
  <pageMargins left="0.7480314960629921" right="0.7480314960629921" top="0.3937007874015748" bottom="0.25" header="0.11811023622047245" footer="0.11811023622047245"/>
  <pageSetup fitToWidth="2" fitToHeight="1" horizontalDpi="600" verticalDpi="600" orientation="landscape" paperSize="8" r:id="rId1"/>
  <colBreaks count="1" manualBreakCount="1">
    <brk id="24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621"/>
  <sheetViews>
    <sheetView workbookViewId="0" topLeftCell="C1">
      <selection activeCell="T15" sqref="T15"/>
    </sheetView>
  </sheetViews>
  <sheetFormatPr defaultColWidth="9.140625" defaultRowHeight="12.75"/>
  <cols>
    <col min="1" max="1" width="9.140625" style="149" customWidth="1"/>
    <col min="2" max="3" width="10.00390625" style="0" customWidth="1"/>
    <col min="4" max="4" width="10.00390625" style="151" customWidth="1"/>
    <col min="5" max="5" width="5.28125" style="148" customWidth="1"/>
    <col min="6" max="6" width="5.140625" style="148" customWidth="1"/>
    <col min="7" max="7" width="7.7109375" style="0" customWidth="1"/>
    <col min="8" max="8" width="10.8515625" style="0" customWidth="1"/>
    <col min="9" max="9" width="12.7109375" style="0" customWidth="1"/>
    <col min="10" max="10" width="9.140625" style="151" customWidth="1"/>
    <col min="11" max="11" width="11.7109375" style="0" customWidth="1"/>
    <col min="12" max="13" width="9.140625" style="148" customWidth="1"/>
    <col min="18" max="18" width="9.140625" style="149" customWidth="1"/>
    <col min="20" max="20" width="9.140625" style="150" customWidth="1"/>
  </cols>
  <sheetData>
    <row r="1" spans="2:18" ht="12.75">
      <c r="B1" t="s">
        <v>196</v>
      </c>
      <c r="C1" t="s">
        <v>197</v>
      </c>
      <c r="D1" s="151" t="s">
        <v>198</v>
      </c>
      <c r="E1" s="148" t="s">
        <v>199</v>
      </c>
      <c r="F1" s="148" t="s">
        <v>200</v>
      </c>
      <c r="G1" t="s">
        <v>201</v>
      </c>
      <c r="H1" t="s">
        <v>202</v>
      </c>
      <c r="I1" t="s">
        <v>196</v>
      </c>
      <c r="J1" s="151" t="s">
        <v>203</v>
      </c>
      <c r="K1" t="s">
        <v>211</v>
      </c>
      <c r="L1" s="148" t="s">
        <v>199</v>
      </c>
      <c r="M1" s="148" t="s">
        <v>200</v>
      </c>
      <c r="N1" t="s">
        <v>201</v>
      </c>
      <c r="O1" t="s">
        <v>216</v>
      </c>
      <c r="P1" t="s">
        <v>196</v>
      </c>
      <c r="Q1" t="s">
        <v>197</v>
      </c>
      <c r="R1" s="149" t="s">
        <v>198</v>
      </c>
    </row>
    <row r="2" spans="1:17" ht="12.75">
      <c r="A2" s="149" t="s">
        <v>223</v>
      </c>
      <c r="B2" s="147" t="s">
        <v>204</v>
      </c>
      <c r="C2" s="147"/>
      <c r="E2" s="147"/>
      <c r="F2" s="147"/>
      <c r="G2" s="147"/>
      <c r="H2" s="147"/>
      <c r="I2" s="147"/>
      <c r="K2" s="147"/>
      <c r="N2" s="147"/>
      <c r="O2" s="147"/>
      <c r="P2" s="147"/>
      <c r="Q2" s="147"/>
    </row>
    <row r="3" spans="1:17" ht="12.75">
      <c r="A3" s="149" t="s">
        <v>224</v>
      </c>
      <c r="B3" s="147"/>
      <c r="C3" s="147" t="s">
        <v>205</v>
      </c>
      <c r="E3" s="147"/>
      <c r="F3" s="147"/>
      <c r="G3" s="147"/>
      <c r="H3" s="147"/>
      <c r="I3" s="147"/>
      <c r="K3" s="147"/>
      <c r="N3" s="147"/>
      <c r="O3" s="147"/>
      <c r="P3" s="147"/>
      <c r="Q3" s="147"/>
    </row>
    <row r="4" spans="1:17" ht="12.75">
      <c r="A4" s="150" t="s">
        <v>225</v>
      </c>
      <c r="B4" s="147"/>
      <c r="C4" s="147"/>
      <c r="D4" s="151" t="s">
        <v>206</v>
      </c>
      <c r="E4" s="147"/>
      <c r="F4" s="147"/>
      <c r="G4" s="147"/>
      <c r="H4" s="147"/>
      <c r="I4" s="147"/>
      <c r="K4" s="147"/>
      <c r="N4" s="147"/>
      <c r="O4" s="147"/>
      <c r="P4" s="147"/>
      <c r="Q4" s="147"/>
    </row>
    <row r="5" spans="2:17" ht="12.75">
      <c r="B5" s="147"/>
      <c r="C5" s="147"/>
      <c r="E5" s="147"/>
      <c r="F5" s="147"/>
      <c r="G5" s="147" t="s">
        <v>208</v>
      </c>
      <c r="H5" s="147"/>
      <c r="I5" s="147"/>
      <c r="K5" s="147"/>
      <c r="N5" s="147"/>
      <c r="O5" s="147"/>
      <c r="P5" s="147"/>
      <c r="Q5" s="147"/>
    </row>
    <row r="6" spans="2:17" ht="12.75">
      <c r="B6" s="147"/>
      <c r="C6" s="147"/>
      <c r="E6" s="147"/>
      <c r="F6" s="147"/>
      <c r="G6" s="147"/>
      <c r="H6" s="147" t="s">
        <v>207</v>
      </c>
      <c r="I6" s="147"/>
      <c r="K6" s="147"/>
      <c r="N6" s="147"/>
      <c r="O6" s="147"/>
      <c r="P6" s="147"/>
      <c r="Q6" s="147"/>
    </row>
    <row r="7" spans="2:18" ht="12.75">
      <c r="B7" s="147" t="s">
        <v>227</v>
      </c>
      <c r="C7" s="147" t="s">
        <v>227</v>
      </c>
      <c r="D7" s="151" t="s">
        <v>227</v>
      </c>
      <c r="E7" s="147"/>
      <c r="F7" s="147"/>
      <c r="G7" s="147" t="s">
        <v>227</v>
      </c>
      <c r="H7" s="147" t="s">
        <v>226</v>
      </c>
      <c r="I7" s="147" t="s">
        <v>209</v>
      </c>
      <c r="K7" s="147" t="s">
        <v>235</v>
      </c>
      <c r="N7" s="147" t="s">
        <v>212</v>
      </c>
      <c r="O7" s="147"/>
      <c r="P7" s="147"/>
      <c r="Q7" s="147"/>
      <c r="R7" s="149" t="s">
        <v>217</v>
      </c>
    </row>
    <row r="8" spans="2:17" ht="12.75">
      <c r="B8" s="147"/>
      <c r="C8" s="147"/>
      <c r="E8" s="147"/>
      <c r="F8" s="147"/>
      <c r="G8" s="147"/>
      <c r="H8" s="150" t="s">
        <v>228</v>
      </c>
      <c r="I8" s="147"/>
      <c r="K8" s="147" t="s">
        <v>210</v>
      </c>
      <c r="N8" s="147" t="s">
        <v>213</v>
      </c>
      <c r="O8" s="147"/>
      <c r="P8" s="147"/>
      <c r="Q8" s="147"/>
    </row>
    <row r="9" spans="2:17" ht="12.75">
      <c r="B9" s="147"/>
      <c r="C9" s="147"/>
      <c r="E9" s="147"/>
      <c r="F9" s="147"/>
      <c r="G9" s="147"/>
      <c r="H9" s="147"/>
      <c r="I9" s="147"/>
      <c r="K9" s="147"/>
      <c r="N9" s="147" t="s">
        <v>214</v>
      </c>
      <c r="O9" s="147"/>
      <c r="P9" s="147"/>
      <c r="Q9" s="147"/>
    </row>
    <row r="10" spans="2:17" ht="12.75">
      <c r="B10" s="147"/>
      <c r="C10" s="147"/>
      <c r="E10" s="147"/>
      <c r="F10" s="147"/>
      <c r="G10" s="147"/>
      <c r="H10" s="147"/>
      <c r="I10" s="147"/>
      <c r="K10" s="147"/>
      <c r="N10" s="147" t="s">
        <v>215</v>
      </c>
      <c r="O10" s="147"/>
      <c r="P10" s="147"/>
      <c r="Q10" s="147"/>
    </row>
    <row r="11" spans="2:18" ht="12.75">
      <c r="B11">
        <v>1</v>
      </c>
      <c r="C11">
        <v>2</v>
      </c>
      <c r="D11" s="151">
        <v>3</v>
      </c>
      <c r="E11" s="148">
        <v>4</v>
      </c>
      <c r="F11" s="148">
        <v>5</v>
      </c>
      <c r="G11">
        <v>6</v>
      </c>
      <c r="H11">
        <v>7</v>
      </c>
      <c r="I11">
        <v>8</v>
      </c>
      <c r="J11" s="151">
        <v>9</v>
      </c>
      <c r="K11">
        <v>10</v>
      </c>
      <c r="L11" s="148">
        <v>11</v>
      </c>
      <c r="M11" s="148">
        <v>12</v>
      </c>
      <c r="N11">
        <v>13</v>
      </c>
      <c r="O11">
        <v>14</v>
      </c>
      <c r="P11">
        <v>15</v>
      </c>
      <c r="Q11">
        <v>16</v>
      </c>
      <c r="R11" s="149">
        <v>17</v>
      </c>
    </row>
    <row r="12" ht="12.75">
      <c r="S12" t="s">
        <v>232</v>
      </c>
    </row>
    <row r="13" spans="2:20" ht="12.75">
      <c r="B13" t="s">
        <v>218</v>
      </c>
      <c r="T13" s="150" t="s">
        <v>233</v>
      </c>
    </row>
    <row r="14" spans="2:3" ht="12.75">
      <c r="B14" t="s">
        <v>219</v>
      </c>
      <c r="C14" t="s">
        <v>220</v>
      </c>
    </row>
    <row r="15" spans="4:20" ht="12.75">
      <c r="D15" s="151" t="s">
        <v>221</v>
      </c>
      <c r="T15" s="150" t="s">
        <v>234</v>
      </c>
    </row>
    <row r="16" ht="12.75">
      <c r="G16" t="s">
        <v>222</v>
      </c>
    </row>
    <row r="17" ht="12.75">
      <c r="H17" t="s">
        <v>222</v>
      </c>
    </row>
    <row r="18" ht="12.75">
      <c r="I18" t="s">
        <v>222</v>
      </c>
    </row>
    <row r="20" spans="8:15" ht="12.75">
      <c r="H20" t="s">
        <v>229</v>
      </c>
      <c r="O20" t="s">
        <v>229</v>
      </c>
    </row>
    <row r="21" spans="8:15" ht="12.75">
      <c r="H21" t="s">
        <v>231</v>
      </c>
      <c r="O21" t="s">
        <v>230</v>
      </c>
    </row>
    <row r="23" spans="1:20" ht="12.75">
      <c r="A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2.75">
      <c r="A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2.75">
      <c r="A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>
      <c r="A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2.75">
      <c r="A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2.75">
      <c r="A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2.75">
      <c r="A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2.75">
      <c r="A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2.75">
      <c r="A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2.75">
      <c r="A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2.75">
      <c r="A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2.75">
      <c r="A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2.75">
      <c r="A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2.75">
      <c r="A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2.75">
      <c r="A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2.75">
      <c r="A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2.75">
      <c r="A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2.75">
      <c r="A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2.75">
      <c r="A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2.75">
      <c r="A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2.75">
      <c r="A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2.75">
      <c r="A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2.75">
      <c r="A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2.75">
      <c r="A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2.75">
      <c r="A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2.75">
      <c r="A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2.75">
      <c r="A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2.75">
      <c r="A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2.75">
      <c r="A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2.75">
      <c r="A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2.75">
      <c r="A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2.75">
      <c r="A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2.75">
      <c r="A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2.75">
      <c r="A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2.75">
      <c r="A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2.75">
      <c r="A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2.75">
      <c r="A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2.75">
      <c r="A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12.75">
      <c r="A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2.75">
      <c r="A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2.75">
      <c r="A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2.75">
      <c r="A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2.75">
      <c r="A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2.75">
      <c r="A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2.75">
      <c r="A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2.75">
      <c r="A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2.75">
      <c r="A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2.75">
      <c r="A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2.75">
      <c r="A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2.75">
      <c r="A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12.75">
      <c r="A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2.75">
      <c r="A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12.75">
      <c r="A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2.75">
      <c r="A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12.75">
      <c r="A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2.75">
      <c r="A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12.75">
      <c r="A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2.75">
      <c r="A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.75">
      <c r="A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2.75">
      <c r="A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2.75">
      <c r="A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2.75">
      <c r="A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2.75">
      <c r="A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2.75">
      <c r="A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2.75">
      <c r="A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2.75">
      <c r="A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2.75">
      <c r="A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2.75">
      <c r="A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2.75">
      <c r="A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2.75">
      <c r="A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2.75">
      <c r="A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2.75">
      <c r="A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2.75">
      <c r="A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2.75">
      <c r="A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2.75">
      <c r="A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2.75">
      <c r="A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2.75">
      <c r="A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12.75">
      <c r="A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ht="12.75">
      <c r="A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2.75">
      <c r="A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2.75">
      <c r="A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2.75">
      <c r="A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12.75">
      <c r="A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12.75">
      <c r="A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12.75">
      <c r="A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2.75">
      <c r="A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2.75">
      <c r="A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2.75">
      <c r="A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ht="12.75">
      <c r="A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2.75">
      <c r="A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2.75">
      <c r="A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2.75">
      <c r="A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2.75">
      <c r="A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2.75">
      <c r="A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ht="12.75">
      <c r="A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ht="12.75">
      <c r="A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ht="12.75">
      <c r="A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2.75">
      <c r="A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2.75">
      <c r="A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ht="12.75">
      <c r="A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ht="12.75">
      <c r="A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1:20" ht="12.75">
      <c r="A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ht="12.75">
      <c r="A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2.75">
      <c r="A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ht="12.75">
      <c r="A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ht="12.75">
      <c r="A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2.75">
      <c r="A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ht="12.75">
      <c r="A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2.75">
      <c r="A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ht="12.75">
      <c r="A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2.75">
      <c r="A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2.75">
      <c r="A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2.75">
      <c r="A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ht="12.75">
      <c r="A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ht="12.75">
      <c r="A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2.75">
      <c r="A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2.75">
      <c r="A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2.75">
      <c r="A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ht="12.75">
      <c r="A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ht="12.75">
      <c r="A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ht="12.75">
      <c r="A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ht="12.75">
      <c r="A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ht="12.75">
      <c r="A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ht="12.75">
      <c r="A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ht="12.75">
      <c r="A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ht="12.75">
      <c r="A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ht="12.75">
      <c r="A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ht="12.75">
      <c r="A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ht="12.75">
      <c r="A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ht="12.75">
      <c r="A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ht="12.75">
      <c r="A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ht="12.75">
      <c r="A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ht="12.75">
      <c r="A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ht="12.75">
      <c r="A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ht="12.75">
      <c r="A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ht="12.75">
      <c r="A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ht="12.75">
      <c r="A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ht="12.75">
      <c r="A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ht="12.75">
      <c r="A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ht="12.75">
      <c r="A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ht="12.75">
      <c r="A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ht="12.75">
      <c r="A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ht="12.75">
      <c r="A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ht="12.75">
      <c r="A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ht="12.75">
      <c r="A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ht="12.75">
      <c r="A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ht="12.75">
      <c r="A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ht="12.75">
      <c r="A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ht="12.75">
      <c r="A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ht="12.75">
      <c r="A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ht="12.75">
      <c r="A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ht="12.75">
      <c r="A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ht="12.75">
      <c r="A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ht="12.75">
      <c r="A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ht="12.75">
      <c r="A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ht="12.75">
      <c r="A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ht="12.75">
      <c r="A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ht="12.75">
      <c r="A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ht="12.75">
      <c r="A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ht="12.75">
      <c r="A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ht="12.75">
      <c r="A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ht="12.75">
      <c r="A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1:20" ht="12.75">
      <c r="A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1:20" ht="12.75">
      <c r="A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1:20" ht="12.75">
      <c r="A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1:20" ht="12.75">
      <c r="A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1:20" ht="12.75">
      <c r="A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</row>
    <row r="192" spans="1:20" ht="12.75">
      <c r="A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</row>
    <row r="193" spans="1:20" ht="12.75">
      <c r="A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</row>
    <row r="194" spans="1:20" ht="12.75">
      <c r="A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</row>
    <row r="195" spans="1:20" ht="12.75">
      <c r="A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</row>
    <row r="196" spans="1:20" ht="12.75">
      <c r="A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</row>
    <row r="197" spans="1:20" ht="12.75">
      <c r="A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ht="12.75">
      <c r="A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1:20" ht="12.75">
      <c r="A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</row>
    <row r="200" spans="1:20" ht="12.75">
      <c r="A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</row>
    <row r="201" spans="1:20" ht="12.75">
      <c r="A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</row>
    <row r="202" spans="1:20" ht="12.75">
      <c r="A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</row>
    <row r="203" spans="1:20" ht="12.75">
      <c r="A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</row>
    <row r="204" spans="1:20" ht="12.75">
      <c r="A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</row>
    <row r="205" spans="1:20" ht="12.75">
      <c r="A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</row>
    <row r="206" spans="1:20" ht="12.75">
      <c r="A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</row>
    <row r="207" spans="1:20" ht="12.75">
      <c r="A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</row>
    <row r="208" spans="1:20" ht="12.75">
      <c r="A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</row>
    <row r="209" spans="1:20" ht="12.75">
      <c r="A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</row>
    <row r="210" spans="1:20" ht="12.75">
      <c r="A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</row>
    <row r="211" spans="1:20" ht="12.75">
      <c r="A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</row>
    <row r="212" spans="1:20" ht="12.75">
      <c r="A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</row>
    <row r="213" spans="1:20" ht="12.75">
      <c r="A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</row>
    <row r="214" spans="1:20" ht="12.75">
      <c r="A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</row>
    <row r="215" spans="1:20" ht="12.75">
      <c r="A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</row>
    <row r="216" spans="1:20" ht="12.75">
      <c r="A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</row>
    <row r="217" spans="1:20" ht="12.75">
      <c r="A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</row>
    <row r="218" spans="1:20" ht="12.75">
      <c r="A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</row>
    <row r="219" spans="1:20" ht="12.75">
      <c r="A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</row>
    <row r="220" spans="1:20" ht="12.75">
      <c r="A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</row>
    <row r="221" spans="1:20" ht="12.75">
      <c r="A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</row>
    <row r="222" spans="1:20" ht="12.75">
      <c r="A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</row>
    <row r="223" spans="1:20" ht="12.75">
      <c r="A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</row>
    <row r="224" spans="1:20" ht="12.75">
      <c r="A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</row>
    <row r="225" spans="1:20" ht="12.75">
      <c r="A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</row>
    <row r="226" spans="1:20" ht="12.75">
      <c r="A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</row>
    <row r="227" spans="1:20" ht="12.75">
      <c r="A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1:20" ht="12.75">
      <c r="A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</row>
    <row r="229" spans="1:20" ht="12.75">
      <c r="A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</row>
    <row r="230" spans="1:20" ht="12.75">
      <c r="A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</row>
    <row r="231" spans="1:20" ht="12.75">
      <c r="A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</row>
    <row r="232" spans="1:20" ht="12.75">
      <c r="A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</row>
    <row r="233" spans="1:20" ht="12.75">
      <c r="A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</row>
    <row r="234" spans="1:20" ht="12.75">
      <c r="A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</row>
    <row r="235" spans="1:20" ht="12.75">
      <c r="A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</row>
    <row r="236" spans="1:20" ht="12.75">
      <c r="A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</row>
    <row r="237" spans="1:20" ht="12.75">
      <c r="A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</row>
    <row r="238" spans="1:20" ht="12.75">
      <c r="A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</row>
    <row r="239" spans="1:20" ht="12.75">
      <c r="A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</row>
    <row r="240" spans="1:20" ht="12.75">
      <c r="A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</row>
    <row r="241" spans="1:20" ht="12.75">
      <c r="A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</row>
    <row r="242" spans="1:20" ht="12.75">
      <c r="A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</row>
    <row r="243" spans="1:20" ht="12.75">
      <c r="A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</row>
    <row r="244" spans="1:20" ht="12.75">
      <c r="A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</row>
    <row r="245" spans="1:20" ht="12.75">
      <c r="A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</row>
    <row r="246" spans="1:20" ht="12.75">
      <c r="A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</row>
    <row r="247" spans="1:20" ht="12.75">
      <c r="A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</row>
    <row r="248" spans="1:20" ht="12.75">
      <c r="A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</row>
    <row r="249" spans="1:20" ht="12.75">
      <c r="A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</row>
    <row r="250" spans="1:20" ht="12.75">
      <c r="A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</row>
    <row r="251" spans="1:20" ht="12.75">
      <c r="A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</row>
    <row r="252" spans="1:20" ht="12.75">
      <c r="A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</row>
    <row r="253" spans="1:20" ht="12.75">
      <c r="A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</row>
    <row r="254" spans="1:20" ht="12.75">
      <c r="A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</row>
    <row r="255" spans="1:20" ht="12.75">
      <c r="A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</row>
    <row r="256" spans="1:20" ht="12.75">
      <c r="A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</row>
    <row r="257" spans="1:20" ht="12.75">
      <c r="A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</row>
    <row r="258" spans="1:20" ht="12.75">
      <c r="A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</row>
    <row r="259" spans="1:20" ht="12.75">
      <c r="A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</row>
    <row r="260" spans="1:20" ht="12.75">
      <c r="A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</row>
    <row r="261" spans="1:20" ht="12.75">
      <c r="A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</row>
    <row r="262" spans="1:20" ht="12.75">
      <c r="A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</row>
    <row r="263" spans="1:20" ht="12.75">
      <c r="A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</row>
    <row r="264" spans="1:20" ht="12.75">
      <c r="A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</row>
    <row r="265" spans="1:20" ht="12.75">
      <c r="A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</row>
    <row r="266" spans="1:20" ht="12.75">
      <c r="A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</row>
    <row r="267" spans="1:20" ht="12.75">
      <c r="A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</row>
    <row r="268" spans="1:20" ht="12.75">
      <c r="A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</row>
    <row r="269" spans="1:20" ht="12.75">
      <c r="A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</row>
    <row r="270" spans="1:20" ht="12.75">
      <c r="A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</row>
    <row r="271" spans="1:20" ht="12.75">
      <c r="A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</row>
    <row r="272" spans="1:20" ht="12.75">
      <c r="A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</row>
    <row r="273" spans="1:20" ht="12.75">
      <c r="A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</row>
    <row r="274" spans="1:20" ht="12.75">
      <c r="A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</row>
    <row r="275" spans="1:20" ht="12.75">
      <c r="A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</row>
    <row r="276" spans="1:20" ht="12.75">
      <c r="A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</row>
    <row r="277" spans="1:20" ht="12.75">
      <c r="A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</row>
    <row r="278" spans="1:20" ht="12.75">
      <c r="A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</row>
    <row r="279" spans="1:20" ht="12.75">
      <c r="A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</row>
    <row r="280" spans="1:20" ht="12.75">
      <c r="A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</row>
    <row r="281" spans="1:20" ht="12.75">
      <c r="A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</row>
    <row r="282" spans="1:20" ht="12.75">
      <c r="A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</row>
    <row r="283" spans="1:20" ht="12.75">
      <c r="A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</row>
    <row r="284" spans="1:20" ht="12.75">
      <c r="A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</row>
    <row r="285" spans="1:20" ht="12.75">
      <c r="A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</row>
    <row r="286" spans="1:20" ht="12.75">
      <c r="A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</row>
    <row r="287" spans="1:20" ht="12.75">
      <c r="A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</row>
    <row r="288" spans="1:20" ht="12.75">
      <c r="A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</row>
    <row r="289" spans="1:20" ht="12.75">
      <c r="A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</row>
    <row r="290" spans="1:20" ht="12.75">
      <c r="A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</row>
    <row r="291" spans="1:20" ht="12.75">
      <c r="A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</row>
    <row r="292" spans="1:20" ht="12.75">
      <c r="A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</row>
    <row r="293" spans="1:20" ht="12.75">
      <c r="A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</row>
    <row r="294" spans="1:20" ht="12.75">
      <c r="A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</row>
    <row r="295" spans="1:20" ht="12.75">
      <c r="A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</row>
    <row r="296" spans="1:20" ht="12.75">
      <c r="A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</row>
    <row r="297" spans="1:20" ht="12.75">
      <c r="A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</row>
    <row r="298" spans="1:20" ht="12.75">
      <c r="A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</row>
    <row r="299" spans="1:20" ht="12.75">
      <c r="A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</row>
    <row r="300" spans="1:20" ht="12.75">
      <c r="A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</row>
    <row r="301" spans="1:20" ht="12.75">
      <c r="A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</row>
    <row r="302" spans="1:20" ht="12.75">
      <c r="A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</row>
    <row r="303" spans="1:20" ht="12.75">
      <c r="A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</row>
    <row r="304" spans="1:20" ht="12.75">
      <c r="A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</row>
    <row r="305" spans="1:20" ht="12.75">
      <c r="A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</row>
    <row r="306" spans="1:20" ht="12.75">
      <c r="A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</row>
    <row r="307" spans="1:20" ht="12.75">
      <c r="A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</row>
    <row r="308" spans="1:20" ht="12.75">
      <c r="A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</row>
    <row r="309" spans="1:20" ht="12.75">
      <c r="A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</row>
    <row r="310" spans="1:20" ht="12.75">
      <c r="A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</row>
    <row r="311" spans="1:20" ht="12.75">
      <c r="A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</row>
    <row r="312" spans="1:20" ht="12.75">
      <c r="A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</row>
    <row r="313" spans="1:20" ht="12.75">
      <c r="A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</row>
    <row r="314" spans="1:20" ht="12.75">
      <c r="A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</row>
    <row r="315" spans="1:20" ht="12.75">
      <c r="A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</row>
    <row r="316" spans="1:20" ht="12.75">
      <c r="A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</row>
    <row r="317" spans="1:20" ht="12.75">
      <c r="A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</row>
    <row r="318" spans="1:20" ht="12.75">
      <c r="A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</row>
    <row r="319" spans="1:20" ht="12.75">
      <c r="A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</row>
    <row r="320" spans="1:20" ht="12.75">
      <c r="A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</row>
    <row r="321" spans="1:20" ht="12.75">
      <c r="A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</row>
    <row r="322" spans="1:20" ht="12.75">
      <c r="A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</row>
    <row r="323" spans="1:20" ht="12.75">
      <c r="A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</row>
    <row r="324" spans="1:20" ht="12.75">
      <c r="A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</row>
    <row r="325" spans="1:20" ht="12.75">
      <c r="A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</row>
    <row r="326" spans="1:20" ht="12.75">
      <c r="A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</row>
    <row r="327" spans="1:20" ht="12.75">
      <c r="A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</row>
    <row r="328" spans="1:20" ht="12.75">
      <c r="A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</row>
    <row r="329" spans="1:20" ht="12.75">
      <c r="A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</row>
    <row r="330" spans="1:20" ht="12.75">
      <c r="A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</row>
    <row r="331" spans="1:20" ht="12.75">
      <c r="A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</row>
    <row r="332" spans="1:20" ht="12.75">
      <c r="A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</row>
    <row r="333" spans="1:20" ht="12.75">
      <c r="A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</row>
    <row r="334" spans="1:20" ht="12.75">
      <c r="A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</row>
    <row r="335" spans="1:20" ht="12.75">
      <c r="A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</row>
    <row r="336" spans="1:20" ht="12.75">
      <c r="A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</row>
    <row r="337" spans="1:20" ht="12.75">
      <c r="A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</row>
    <row r="338" spans="1:20" ht="12.75">
      <c r="A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</row>
    <row r="339" spans="1:20" ht="12.75">
      <c r="A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</row>
    <row r="340" spans="1:20" ht="12.75">
      <c r="A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</row>
    <row r="341" spans="1:20" ht="12.75">
      <c r="A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</row>
    <row r="342" spans="1:20" ht="12.75">
      <c r="A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</row>
    <row r="343" spans="1:20" ht="12.75">
      <c r="A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</row>
    <row r="344" spans="1:20" ht="12.75">
      <c r="A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</row>
    <row r="345" spans="1:20" ht="12.75">
      <c r="A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</row>
    <row r="346" spans="1:20" ht="12.75">
      <c r="A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</row>
    <row r="347" spans="1:20" ht="12.75">
      <c r="A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</row>
    <row r="348" spans="1:20" ht="12.75">
      <c r="A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</row>
    <row r="349" spans="1:20" ht="12.75">
      <c r="A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</row>
    <row r="350" spans="1:20" ht="12.75">
      <c r="A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</row>
    <row r="351" spans="1:20" ht="12.75">
      <c r="A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</row>
    <row r="352" spans="1:20" ht="12.75">
      <c r="A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</row>
    <row r="353" spans="1:20" ht="12.75">
      <c r="A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</row>
    <row r="354" spans="1:20" ht="12.75">
      <c r="A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</row>
    <row r="355" spans="1:20" ht="12.75">
      <c r="A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</row>
    <row r="356" spans="1:20" ht="12.75">
      <c r="A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</row>
    <row r="357" spans="1:20" ht="12.75">
      <c r="A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</row>
    <row r="358" spans="1:20" ht="12.75">
      <c r="A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</row>
    <row r="359" spans="1:20" ht="12.75">
      <c r="A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</row>
    <row r="360" spans="1:20" ht="12.75">
      <c r="A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</row>
    <row r="361" spans="1:20" ht="12.75">
      <c r="A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</row>
    <row r="362" spans="1:20" ht="12.75">
      <c r="A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</row>
    <row r="363" spans="1:20" ht="12.75">
      <c r="A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</row>
    <row r="364" spans="1:20" ht="12.75">
      <c r="A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</row>
    <row r="365" spans="1:20" ht="12.75">
      <c r="A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</row>
    <row r="366" spans="1:20" ht="12.75">
      <c r="A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</row>
    <row r="367" spans="1:20" ht="12.75">
      <c r="A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</row>
    <row r="368" spans="1:20" ht="12.75">
      <c r="A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</row>
    <row r="369" spans="1:20" ht="12.75">
      <c r="A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</row>
    <row r="370" spans="1:20" ht="12.75">
      <c r="A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</row>
    <row r="371" spans="1:20" ht="12.75">
      <c r="A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</row>
    <row r="372" spans="1:20" ht="12.75">
      <c r="A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</row>
    <row r="373" spans="1:20" ht="12.75">
      <c r="A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</row>
    <row r="374" spans="1:20" ht="12.75">
      <c r="A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</row>
    <row r="375" spans="1:20" ht="12.75">
      <c r="A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</row>
    <row r="376" spans="1:20" ht="12.75">
      <c r="A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</row>
    <row r="377" spans="1:20" ht="12.75">
      <c r="A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</row>
    <row r="378" spans="1:20" ht="12.75">
      <c r="A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</row>
    <row r="379" spans="1:20" ht="12.75">
      <c r="A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</row>
    <row r="380" spans="1:20" ht="12.75">
      <c r="A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</row>
    <row r="381" spans="1:20" ht="12.75">
      <c r="A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</row>
    <row r="382" spans="1:20" ht="12.75">
      <c r="A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</row>
    <row r="383" spans="1:20" ht="12.75">
      <c r="A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</row>
    <row r="384" spans="1:20" ht="12.75">
      <c r="A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</row>
    <row r="385" spans="1:20" ht="12.75">
      <c r="A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</row>
    <row r="386" spans="1:20" ht="12.75">
      <c r="A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</row>
    <row r="387" spans="1:20" ht="12.75">
      <c r="A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</row>
    <row r="388" spans="1:20" ht="12.75">
      <c r="A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</row>
    <row r="389" spans="1:20" ht="12.75">
      <c r="A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</row>
    <row r="390" spans="1:20" ht="12.75">
      <c r="A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</row>
    <row r="391" spans="1:20" ht="12.75">
      <c r="A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</row>
    <row r="392" spans="1:20" ht="12.75">
      <c r="A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</row>
    <row r="393" spans="1:20" ht="12.75">
      <c r="A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</row>
    <row r="394" spans="1:20" ht="12.75">
      <c r="A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</row>
    <row r="395" spans="1:20" ht="12.75">
      <c r="A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</row>
    <row r="396" spans="1:20" ht="12.75">
      <c r="A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</row>
    <row r="397" spans="1:20" ht="12.75">
      <c r="A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</row>
    <row r="398" spans="1:20" ht="12.75">
      <c r="A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</row>
    <row r="399" spans="1:20" ht="12.75">
      <c r="A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</row>
    <row r="400" spans="1:20" ht="12.75">
      <c r="A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</row>
    <row r="401" spans="1:20" ht="12.75">
      <c r="A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</row>
    <row r="402" spans="1:20" ht="12.75">
      <c r="A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</row>
    <row r="403" spans="1:20" ht="12.75">
      <c r="A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</row>
    <row r="404" spans="1:20" ht="12.75">
      <c r="A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</row>
    <row r="405" spans="1:20" ht="12.75">
      <c r="A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</row>
    <row r="406" spans="1:20" ht="12.75">
      <c r="A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</row>
    <row r="407" spans="1:20" ht="12.75">
      <c r="A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</row>
    <row r="408" spans="1:20" ht="12.75">
      <c r="A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</row>
    <row r="409" spans="1:20" ht="12.75">
      <c r="A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</row>
    <row r="410" spans="1:20" ht="12.75">
      <c r="A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</row>
    <row r="411" spans="1:20" ht="12.75">
      <c r="A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</row>
    <row r="412" spans="1:20" ht="12.75">
      <c r="A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</row>
    <row r="413" spans="1:20" ht="12.75">
      <c r="A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</row>
    <row r="414" spans="1:20" ht="12.75">
      <c r="A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</row>
    <row r="415" spans="1:20" ht="12.75">
      <c r="A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</row>
    <row r="416" spans="1:20" ht="12.75">
      <c r="A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</row>
    <row r="417" spans="1:20" ht="12.75">
      <c r="A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</row>
    <row r="418" spans="1:20" ht="12.75">
      <c r="A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</row>
    <row r="419" spans="1:20" ht="12.75">
      <c r="A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</row>
    <row r="420" spans="1:20" ht="12.75">
      <c r="A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</row>
    <row r="421" spans="1:20" ht="12.75">
      <c r="A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</row>
    <row r="422" spans="1:20" ht="12.75">
      <c r="A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</row>
    <row r="423" spans="1:20" ht="12.75">
      <c r="A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</row>
    <row r="424" spans="1:20" ht="12.75">
      <c r="A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</row>
    <row r="425" spans="1:20" ht="12.75">
      <c r="A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</row>
    <row r="426" spans="1:20" ht="12.75">
      <c r="A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</row>
    <row r="427" spans="1:20" ht="12.75">
      <c r="A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</row>
    <row r="428" spans="1:20" ht="12.75">
      <c r="A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</row>
    <row r="429" spans="1:20" ht="12.75">
      <c r="A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</row>
    <row r="430" spans="1:20" ht="12.75">
      <c r="A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</row>
    <row r="431" spans="1:20" ht="12.75">
      <c r="A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</row>
    <row r="432" spans="1:20" ht="12.75">
      <c r="A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</row>
    <row r="433" spans="1:20" ht="12.75">
      <c r="A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</row>
    <row r="434" spans="1:20" ht="12.75">
      <c r="A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</row>
    <row r="435" spans="1:20" ht="12.75">
      <c r="A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</row>
    <row r="436" spans="1:20" ht="12.75">
      <c r="A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</row>
    <row r="437" spans="1:20" ht="12.75">
      <c r="A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</row>
    <row r="438" spans="1:20" ht="12.75">
      <c r="A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</row>
    <row r="439" spans="1:20" ht="12.75">
      <c r="A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</row>
    <row r="440" spans="1:20" ht="12.75">
      <c r="A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</row>
    <row r="441" spans="1:20" ht="12.75">
      <c r="A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</row>
    <row r="442" spans="1:20" ht="12.75">
      <c r="A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</row>
    <row r="443" spans="1:20" ht="12.75">
      <c r="A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</row>
    <row r="444" spans="1:20" ht="12.75">
      <c r="A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</row>
    <row r="445" spans="1:20" ht="12.75">
      <c r="A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</row>
    <row r="446" spans="1:20" ht="12.75">
      <c r="A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</row>
    <row r="447" spans="1:20" ht="12.75">
      <c r="A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</row>
    <row r="448" spans="1:20" ht="12.75">
      <c r="A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</row>
    <row r="449" spans="1:20" ht="12.75">
      <c r="A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</row>
    <row r="450" spans="1:20" ht="12.75">
      <c r="A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</row>
    <row r="451" spans="1:20" ht="12.75">
      <c r="A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</row>
    <row r="452" spans="1:20" ht="12.75">
      <c r="A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</row>
    <row r="453" spans="1:20" ht="12.75">
      <c r="A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</row>
    <row r="454" spans="1:20" ht="12.75">
      <c r="A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</row>
    <row r="455" spans="1:20" ht="12.75">
      <c r="A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</row>
    <row r="456" spans="1:20" ht="12.75">
      <c r="A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</row>
    <row r="457" spans="1:20" ht="12.75">
      <c r="A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</row>
    <row r="458" spans="1:20" ht="12.75">
      <c r="A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</row>
    <row r="459" spans="1:20" ht="12.75">
      <c r="A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</row>
    <row r="460" spans="1:20" ht="12.75">
      <c r="A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</row>
    <row r="461" spans="1:20" ht="12.75">
      <c r="A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</row>
    <row r="462" spans="1:20" ht="12.75">
      <c r="A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</row>
    <row r="463" spans="1:20" ht="12.75">
      <c r="A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</row>
    <row r="464" spans="1:20" ht="12.75">
      <c r="A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</row>
    <row r="465" spans="1:20" ht="12.75">
      <c r="A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</row>
    <row r="466" spans="1:20" ht="12.75">
      <c r="A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</row>
    <row r="467" spans="1:20" ht="12.75">
      <c r="A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</row>
    <row r="468" spans="1:20" ht="12.75">
      <c r="A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</row>
    <row r="469" spans="1:20" ht="12.75">
      <c r="A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</row>
    <row r="470" spans="1:20" ht="12.75">
      <c r="A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</row>
    <row r="471" spans="1:20" ht="12.75">
      <c r="A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</row>
    <row r="472" spans="1:20" ht="12.75">
      <c r="A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</row>
    <row r="473" spans="1:20" ht="12.75">
      <c r="A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</row>
    <row r="474" spans="1:20" ht="12.75">
      <c r="A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</row>
    <row r="475" spans="1:20" ht="12.75">
      <c r="A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</row>
    <row r="476" spans="1:20" ht="12.75">
      <c r="A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</row>
    <row r="477" spans="1:20" ht="12.75">
      <c r="A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</row>
    <row r="478" spans="1:20" ht="12.75">
      <c r="A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</row>
    <row r="479" spans="1:20" ht="12.75">
      <c r="A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</row>
    <row r="480" spans="1:20" ht="12.75">
      <c r="A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</row>
    <row r="481" spans="1:20" ht="12.75">
      <c r="A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</row>
    <row r="482" spans="1:20" ht="12.75">
      <c r="A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</row>
    <row r="483" spans="1:20" ht="12.75">
      <c r="A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</row>
    <row r="484" spans="1:20" ht="12.75">
      <c r="A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</row>
    <row r="485" spans="1:20" ht="12.75">
      <c r="A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</row>
    <row r="486" spans="1:20" ht="12.75">
      <c r="A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</row>
    <row r="487" spans="1:20" ht="12.75">
      <c r="A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</row>
    <row r="488" spans="1:20" ht="12.75">
      <c r="A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</row>
    <row r="489" spans="1:20" ht="12.75">
      <c r="A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</row>
    <row r="490" spans="1:20" ht="12.75">
      <c r="A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</row>
    <row r="491" spans="1:20" ht="12.75">
      <c r="A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</row>
    <row r="492" spans="1:20" ht="12.75">
      <c r="A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</row>
    <row r="493" spans="1:20" ht="12.75">
      <c r="A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</row>
    <row r="494" spans="1:20" ht="12.75">
      <c r="A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</row>
    <row r="495" spans="1:20" ht="12.75">
      <c r="A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</row>
    <row r="496" spans="1:20" ht="12.75">
      <c r="A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</row>
    <row r="497" spans="1:20" ht="12.75">
      <c r="A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</row>
    <row r="498" spans="1:20" ht="12.75">
      <c r="A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</row>
    <row r="499" spans="1:20" ht="12.75">
      <c r="A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</row>
    <row r="500" spans="1:20" ht="12.75">
      <c r="A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</row>
    <row r="501" spans="1:20" ht="12.75">
      <c r="A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</row>
    <row r="502" spans="1:20" ht="12.75">
      <c r="A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</row>
    <row r="503" spans="1:20" ht="12.75">
      <c r="A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</row>
    <row r="504" spans="1:20" ht="12.75">
      <c r="A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</row>
    <row r="505" spans="1:20" ht="12.75">
      <c r="A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</row>
    <row r="506" spans="1:20" ht="12.75">
      <c r="A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</row>
    <row r="507" spans="1:20" ht="12.75">
      <c r="A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</row>
    <row r="508" spans="1:20" ht="12.75">
      <c r="A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</row>
    <row r="509" spans="1:20" ht="12.75">
      <c r="A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</row>
    <row r="510" spans="1:20" ht="12.75">
      <c r="A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</row>
    <row r="511" spans="1:20" ht="12.75">
      <c r="A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</row>
    <row r="512" spans="3:20" ht="12.75"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</row>
    <row r="513" spans="3:20" ht="12.75"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</row>
    <row r="514" spans="3:20" ht="12.75"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</row>
    <row r="515" spans="3:20" ht="12.75"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</row>
    <row r="516" spans="3:20" ht="12.75"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</row>
    <row r="517" spans="3:20" ht="12.75"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</row>
    <row r="518" spans="3:20" ht="12.75"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</row>
    <row r="519" spans="3:20" ht="12.75"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</row>
    <row r="520" spans="3:20" ht="12.75"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</row>
    <row r="521" spans="3:20" ht="12.75"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</row>
    <row r="522" spans="3:20" ht="12.75"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</row>
    <row r="523" spans="3:20" ht="12.75"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</row>
    <row r="524" spans="3:20" ht="12.75"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</row>
    <row r="525" spans="3:20" ht="12.75"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</row>
    <row r="526" spans="3:20" ht="12.75"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</row>
    <row r="527" spans="3:20" ht="12.75"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</row>
    <row r="528" spans="3:20" ht="12.75"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</row>
    <row r="529" spans="3:20" ht="12.75"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</row>
    <row r="530" spans="3:20" ht="12.75"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</row>
    <row r="531" spans="3:20" ht="12.75"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</row>
    <row r="532" spans="3:20" ht="12.75"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</row>
    <row r="533" spans="3:20" ht="12.75"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</row>
    <row r="534" spans="3:20" ht="12.75"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</row>
    <row r="535" spans="3:20" ht="12.75"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</row>
    <row r="536" spans="3:20" ht="12.75"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</row>
    <row r="537" spans="3:20" ht="12.75"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</row>
    <row r="538" spans="3:20" ht="12.75"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</row>
    <row r="539" spans="3:20" ht="12.75"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</row>
    <row r="540" spans="3:20" ht="12.75"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</row>
    <row r="541" spans="3:20" ht="12.75"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</row>
    <row r="542" spans="3:20" ht="12.75"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</row>
    <row r="543" spans="3:20" ht="12.75"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</row>
    <row r="544" spans="3:20" ht="12.75"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</row>
    <row r="545" spans="3:20" ht="12.75"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</row>
    <row r="546" spans="3:20" ht="12.75"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</row>
    <row r="547" spans="3:20" ht="12.75"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</row>
    <row r="548" spans="3:20" ht="12.75"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</row>
    <row r="549" spans="3:20" ht="12.75"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</row>
    <row r="550" spans="3:20" ht="12.75"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</row>
    <row r="551" spans="3:20" ht="12.75"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</row>
    <row r="552" spans="3:20" ht="12.75"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</row>
    <row r="553" spans="3:20" ht="12.75"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</row>
    <row r="554" spans="3:20" ht="12.75"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</row>
    <row r="555" spans="3:20" ht="12.75"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</row>
    <row r="556" spans="3:20" ht="12.75"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</row>
    <row r="557" spans="3:20" ht="12.75"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</row>
    <row r="558" spans="3:20" ht="12.75"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</row>
    <row r="559" spans="3:20" ht="12.75"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</row>
    <row r="560" spans="3:20" ht="12.75"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</row>
    <row r="561" spans="3:20" ht="12.75"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</row>
    <row r="562" spans="3:20" ht="12.75"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</row>
    <row r="563" spans="3:20" ht="12.75"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</row>
    <row r="564" spans="3:20" ht="12.75"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</row>
    <row r="565" spans="3:20" ht="12.75"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</row>
    <row r="566" spans="3:20" ht="12.75"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</row>
    <row r="567" spans="3:20" ht="12.75"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</row>
    <row r="568" spans="3:20" ht="12.75"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</row>
    <row r="569" spans="3:20" ht="12.75"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</row>
    <row r="570" spans="3:20" ht="12.75"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</row>
    <row r="571" spans="3:20" ht="12.75"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</row>
    <row r="572" spans="3:20" ht="12.75"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</row>
    <row r="573" spans="3:20" ht="12.75"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</row>
    <row r="574" spans="3:20" ht="12.75"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</row>
    <row r="575" spans="3:20" ht="12.75"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</row>
    <row r="576" spans="3:20" ht="12.75"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</row>
    <row r="577" spans="3:20" ht="12.75"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</row>
    <row r="578" spans="3:20" ht="12.75"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</row>
    <row r="579" spans="3:20" ht="12.75"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</row>
    <row r="580" spans="3:20" ht="12.75"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</row>
    <row r="581" spans="3:20" ht="12.75"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</row>
    <row r="582" spans="3:20" ht="12.75"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</row>
    <row r="583" spans="3:20" ht="12.75"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</row>
    <row r="584" spans="3:20" ht="12.75"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</row>
    <row r="585" spans="3:20" ht="12.75"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</row>
    <row r="586" spans="3:20" ht="12.75"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</row>
    <row r="587" spans="3:20" ht="12.75"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</row>
    <row r="588" spans="3:20" ht="12.75"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</row>
    <row r="589" spans="3:20" ht="12.75"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</row>
    <row r="590" spans="3:20" ht="12.75"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</row>
    <row r="591" spans="3:20" ht="12.75"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</row>
    <row r="592" spans="3:20" ht="12.75"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</row>
    <row r="593" spans="3:20" ht="12.75"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</row>
    <row r="594" spans="3:20" ht="12.75"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</row>
    <row r="595" spans="3:20" ht="12.75"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</row>
    <row r="596" spans="3:20" ht="12.75"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</row>
    <row r="597" spans="3:20" ht="12.75"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</row>
    <row r="598" spans="3:20" ht="12.75"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</row>
    <row r="599" spans="3:20" ht="12.75"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</row>
    <row r="600" spans="3:20" ht="12.75"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</row>
    <row r="601" spans="3:20" ht="12.75"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</row>
    <row r="602" spans="3:20" ht="12.75"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</row>
    <row r="603" spans="3:20" ht="12.75"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</row>
    <row r="604" spans="3:20" ht="12.75"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</row>
    <row r="605" spans="3:20" ht="12.75"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</row>
    <row r="606" spans="3:20" ht="12.75"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</row>
    <row r="607" spans="3:20" ht="12.75"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</row>
    <row r="608" spans="3:20" ht="12.75"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</row>
    <row r="609" spans="3:20" ht="12.75"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</row>
    <row r="610" spans="3:20" ht="12.75"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</row>
    <row r="611" spans="3:20" ht="12.75"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</row>
    <row r="612" spans="3:20" ht="12.75"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</row>
    <row r="613" spans="3:20" ht="12.75"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</row>
    <row r="614" spans="3:20" ht="12.75"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</row>
    <row r="615" spans="3:20" ht="12.75"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</row>
    <row r="616" spans="3:20" ht="12.75"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</row>
    <row r="617" spans="3:20" ht="12.75"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</row>
    <row r="618" spans="3:20" ht="12.75"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</row>
    <row r="619" spans="3:20" ht="12.75"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</row>
    <row r="620" spans="3:20" ht="12.75"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</row>
    <row r="621" spans="3:20" ht="12.75"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J31" sqref="J31"/>
    </sheetView>
  </sheetViews>
  <sheetFormatPr defaultColWidth="9.140625" defaultRowHeight="12.75"/>
  <cols>
    <col min="2" max="2" width="21.57421875" style="0" customWidth="1"/>
    <col min="4" max="4" width="12.7109375" style="0" customWidth="1"/>
    <col min="5" max="5" width="13.57421875" style="0" customWidth="1"/>
  </cols>
  <sheetData>
    <row r="1" spans="1:2" ht="12.75">
      <c r="A1" s="192" t="s">
        <v>325</v>
      </c>
      <c r="B1" s="192"/>
    </row>
    <row r="3" spans="1:7" ht="12.75">
      <c r="A3" t="s">
        <v>310</v>
      </c>
      <c r="B3" s="99" t="s">
        <v>327</v>
      </c>
      <c r="C3" t="s">
        <v>312</v>
      </c>
      <c r="D3" t="s">
        <v>329</v>
      </c>
      <c r="E3" t="s">
        <v>328</v>
      </c>
      <c r="G3" t="s">
        <v>335</v>
      </c>
    </row>
    <row r="4" spans="1:3" ht="12.75">
      <c r="A4">
        <v>1</v>
      </c>
      <c r="B4" s="41"/>
      <c r="C4" s="41"/>
    </row>
    <row r="5" spans="1:3" ht="12.75">
      <c r="A5">
        <v>2</v>
      </c>
      <c r="B5" s="41"/>
      <c r="C5" s="41"/>
    </row>
    <row r="6" spans="1:3" ht="12.75">
      <c r="A6">
        <v>4</v>
      </c>
      <c r="B6" s="41"/>
      <c r="C6" s="41"/>
    </row>
    <row r="7" spans="1:3" ht="12.75">
      <c r="A7">
        <v>5</v>
      </c>
      <c r="B7" s="41"/>
      <c r="C7" s="41"/>
    </row>
    <row r="8" spans="1:3" ht="12.75">
      <c r="A8">
        <v>5</v>
      </c>
      <c r="B8" s="41"/>
      <c r="C8" s="41"/>
    </row>
    <row r="9" spans="1:3" ht="12.75">
      <c r="A9">
        <v>6</v>
      </c>
      <c r="B9" s="41"/>
      <c r="C9" s="41"/>
    </row>
    <row r="10" spans="1:3" ht="12.75">
      <c r="A10">
        <v>8</v>
      </c>
      <c r="B10" s="41"/>
      <c r="C10" s="41"/>
    </row>
    <row r="11" spans="1:3" ht="12.75">
      <c r="A11">
        <v>9</v>
      </c>
      <c r="B11" s="41"/>
      <c r="C11" s="41"/>
    </row>
    <row r="12" spans="1:3" ht="12.75">
      <c r="A12">
        <v>10</v>
      </c>
      <c r="B12" s="41"/>
      <c r="C12" s="41">
        <v>200</v>
      </c>
    </row>
    <row r="13" spans="1:3" ht="12.75">
      <c r="A13">
        <v>11</v>
      </c>
      <c r="C13">
        <v>770</v>
      </c>
    </row>
    <row r="14" spans="1:3" ht="12.75">
      <c r="A14">
        <v>12</v>
      </c>
      <c r="C14">
        <v>0</v>
      </c>
    </row>
    <row r="15" spans="1:3" ht="12.75">
      <c r="A15">
        <v>13</v>
      </c>
      <c r="C15">
        <v>0</v>
      </c>
    </row>
    <row r="16" spans="1:4" ht="12.75">
      <c r="A16">
        <v>14</v>
      </c>
      <c r="B16">
        <v>3.04</v>
      </c>
      <c r="C16">
        <v>1080</v>
      </c>
      <c r="D16" s="196" t="s">
        <v>24</v>
      </c>
    </row>
    <row r="17" spans="1:4" ht="12.75">
      <c r="A17">
        <v>15</v>
      </c>
      <c r="C17">
        <v>0</v>
      </c>
      <c r="D17" s="196"/>
    </row>
    <row r="18" spans="1:5" ht="12.75">
      <c r="A18">
        <v>16</v>
      </c>
      <c r="B18">
        <v>18.04</v>
      </c>
      <c r="C18">
        <v>576</v>
      </c>
      <c r="D18" s="196" t="s">
        <v>24</v>
      </c>
      <c r="E18">
        <v>19.04</v>
      </c>
    </row>
    <row r="19" spans="1:4" ht="12.75">
      <c r="A19">
        <v>17</v>
      </c>
      <c r="C19">
        <v>0</v>
      </c>
      <c r="D19" s="196"/>
    </row>
    <row r="20" spans="1:4" ht="12.75">
      <c r="A20">
        <v>18</v>
      </c>
      <c r="C20">
        <v>0</v>
      </c>
      <c r="D20" s="196"/>
    </row>
    <row r="21" spans="1:5" ht="12.75">
      <c r="A21">
        <v>19</v>
      </c>
      <c r="B21">
        <v>9.05</v>
      </c>
      <c r="C21">
        <v>688</v>
      </c>
      <c r="D21" s="196" t="s">
        <v>24</v>
      </c>
      <c r="E21">
        <v>10.05</v>
      </c>
    </row>
    <row r="22" spans="1:4" ht="12.75">
      <c r="A22">
        <v>20</v>
      </c>
      <c r="B22">
        <v>16.05</v>
      </c>
      <c r="C22">
        <v>645</v>
      </c>
      <c r="D22" s="196" t="s">
        <v>24</v>
      </c>
    </row>
    <row r="23" spans="1:6" ht="12.75">
      <c r="A23">
        <v>21</v>
      </c>
      <c r="B23" s="15">
        <v>23.05</v>
      </c>
      <c r="C23" s="10">
        <v>898</v>
      </c>
      <c r="D23" s="196" t="s">
        <v>24</v>
      </c>
      <c r="E23">
        <v>23.05</v>
      </c>
      <c r="F23" s="10" t="s">
        <v>309</v>
      </c>
    </row>
    <row r="24" spans="1:6" ht="12.75">
      <c r="A24">
        <v>21</v>
      </c>
      <c r="B24">
        <v>26.05</v>
      </c>
      <c r="C24" s="10">
        <v>480</v>
      </c>
      <c r="D24" s="196" t="s">
        <v>24</v>
      </c>
      <c r="E24">
        <v>3.06</v>
      </c>
      <c r="F24" s="10" t="s">
        <v>309</v>
      </c>
    </row>
    <row r="25" spans="1:6" ht="12.75">
      <c r="A25">
        <v>23</v>
      </c>
      <c r="B25">
        <v>7.06</v>
      </c>
      <c r="C25" s="15">
        <v>700</v>
      </c>
      <c r="D25" s="196" t="s">
        <v>24</v>
      </c>
      <c r="E25">
        <v>8.06</v>
      </c>
      <c r="F25" s="15" t="s">
        <v>354</v>
      </c>
    </row>
    <row r="26" spans="1:7" ht="12.75">
      <c r="A26">
        <v>23</v>
      </c>
      <c r="B26" s="109" t="s">
        <v>364</v>
      </c>
      <c r="C26">
        <f>SUM(C12:C25)</f>
        <v>6037</v>
      </c>
      <c r="D26" s="196" t="s">
        <v>24</v>
      </c>
      <c r="G26">
        <f>C26/2</f>
        <v>3018.5</v>
      </c>
    </row>
    <row r="28" spans="1:7" ht="12.75">
      <c r="A28">
        <v>23</v>
      </c>
      <c r="B28" s="164" t="s">
        <v>316</v>
      </c>
      <c r="C28">
        <v>5326</v>
      </c>
      <c r="D28" s="196" t="s">
        <v>24</v>
      </c>
      <c r="E28" s="189" t="s">
        <v>315</v>
      </c>
      <c r="G28">
        <f>C28/2</f>
        <v>2663</v>
      </c>
    </row>
    <row r="30" spans="2:7" ht="12.75">
      <c r="B30" s="164" t="s">
        <v>331</v>
      </c>
      <c r="C30" s="164">
        <v>2019</v>
      </c>
      <c r="D30" s="196" t="s">
        <v>318</v>
      </c>
      <c r="G30">
        <f>C30/2</f>
        <v>1009.5</v>
      </c>
    </row>
    <row r="31" spans="1:7" ht="12.75">
      <c r="A31">
        <v>23</v>
      </c>
      <c r="B31" s="164" t="s">
        <v>316</v>
      </c>
      <c r="C31">
        <f>2019+1903+898+480+700</f>
        <v>6000</v>
      </c>
      <c r="D31" s="196" t="s">
        <v>318</v>
      </c>
      <c r="E31" s="10" t="s">
        <v>355</v>
      </c>
      <c r="G31" s="192">
        <f>C31/2</f>
        <v>3000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J61"/>
  <sheetViews>
    <sheetView workbookViewId="0" topLeftCell="A16">
      <selection activeCell="K43" sqref="K43"/>
    </sheetView>
  </sheetViews>
  <sheetFormatPr defaultColWidth="9.140625" defaultRowHeight="12.75"/>
  <cols>
    <col min="1" max="1" width="21.00390625" style="0" customWidth="1"/>
    <col min="2" max="2" width="13.8515625" style="0" customWidth="1"/>
    <col min="3" max="3" width="14.421875" style="0" customWidth="1"/>
    <col min="4" max="5" width="13.00390625" style="0" customWidth="1"/>
    <col min="6" max="6" width="13.7109375" style="0" customWidth="1"/>
    <col min="7" max="7" width="15.140625" style="0" customWidth="1"/>
    <col min="8" max="8" width="11.7109375" style="0" customWidth="1"/>
    <col min="9" max="9" width="12.00390625" style="0" customWidth="1"/>
  </cols>
  <sheetData>
    <row r="4" spans="1:9" ht="12.75">
      <c r="A4" s="192" t="s">
        <v>330</v>
      </c>
      <c r="I4" t="s">
        <v>335</v>
      </c>
    </row>
    <row r="11" spans="2:8" ht="12.75">
      <c r="B11" s="43" t="s">
        <v>142</v>
      </c>
      <c r="C11" s="99" t="s">
        <v>143</v>
      </c>
      <c r="D11" s="41" t="s">
        <v>144</v>
      </c>
      <c r="E11" s="41" t="s">
        <v>147</v>
      </c>
      <c r="F11" s="41" t="s">
        <v>145</v>
      </c>
      <c r="G11" s="41" t="s">
        <v>146</v>
      </c>
      <c r="H11" s="195" t="s">
        <v>310</v>
      </c>
    </row>
    <row r="12" spans="1:7" ht="12.75">
      <c r="A12" t="s">
        <v>236</v>
      </c>
      <c r="B12" s="182" t="s">
        <v>140</v>
      </c>
      <c r="C12" s="182"/>
      <c r="D12" s="182"/>
      <c r="E12" s="182"/>
      <c r="F12" s="182"/>
      <c r="G12" s="182"/>
    </row>
    <row r="13" spans="1:7" ht="12.75">
      <c r="A13">
        <f>SUM(D15:D17,D41,D52:D53)</f>
        <v>47444</v>
      </c>
      <c r="B13" s="41"/>
      <c r="C13" s="41" t="s">
        <v>152</v>
      </c>
      <c r="D13" s="41">
        <v>9300</v>
      </c>
      <c r="E13" s="41"/>
      <c r="F13" s="41">
        <v>9170</v>
      </c>
      <c r="G13" s="41"/>
    </row>
    <row r="14" spans="1:7" ht="12.75">
      <c r="A14" t="s">
        <v>237</v>
      </c>
      <c r="B14" s="41"/>
      <c r="C14" s="41"/>
      <c r="D14" s="41"/>
      <c r="E14" s="41"/>
      <c r="F14" s="41">
        <v>103</v>
      </c>
      <c r="G14" s="41"/>
    </row>
    <row r="15" spans="1:7" ht="12.75">
      <c r="A15">
        <f>SUM(D18:D21)</f>
        <v>52230</v>
      </c>
      <c r="B15" s="41"/>
      <c r="C15" s="41" t="s">
        <v>150</v>
      </c>
      <c r="D15" s="41">
        <v>14600</v>
      </c>
      <c r="E15" s="41" t="s">
        <v>98</v>
      </c>
      <c r="F15" s="83">
        <f>2340+6000+114+7370</f>
        <v>15824</v>
      </c>
      <c r="G15" s="41" t="s">
        <v>113</v>
      </c>
    </row>
    <row r="16" spans="2:7" ht="12.75">
      <c r="B16" s="41" t="s">
        <v>156</v>
      </c>
      <c r="C16" s="41" t="s">
        <v>141</v>
      </c>
      <c r="D16" s="41">
        <v>10000</v>
      </c>
      <c r="E16" s="41" t="s">
        <v>98</v>
      </c>
      <c r="F16" s="83">
        <v>10000</v>
      </c>
      <c r="G16" s="41" t="s">
        <v>113</v>
      </c>
    </row>
    <row r="17" spans="2:7" ht="12.75">
      <c r="B17" s="41"/>
      <c r="C17" s="41" t="s">
        <v>153</v>
      </c>
      <c r="D17" s="41">
        <v>10740</v>
      </c>
      <c r="E17" s="41" t="s">
        <v>98</v>
      </c>
      <c r="F17" s="83"/>
      <c r="G17" s="41"/>
    </row>
    <row r="18" spans="2:10" ht="12.75">
      <c r="B18" s="41" t="s">
        <v>154</v>
      </c>
      <c r="C18" s="41" t="s">
        <v>155</v>
      </c>
      <c r="D18" s="41">
        <v>11170</v>
      </c>
      <c r="E18" s="41" t="s">
        <v>98</v>
      </c>
      <c r="F18" s="83"/>
      <c r="G18" s="41"/>
      <c r="J18" t="s">
        <v>172</v>
      </c>
    </row>
    <row r="19" spans="2:10" ht="12.75">
      <c r="B19" s="41" t="s">
        <v>171</v>
      </c>
      <c r="C19" s="41" t="s">
        <v>170</v>
      </c>
      <c r="D19" s="41">
        <v>12730</v>
      </c>
      <c r="E19" s="41" t="s">
        <v>98</v>
      </c>
      <c r="F19" s="83"/>
      <c r="G19" s="41"/>
      <c r="J19" t="s">
        <v>173</v>
      </c>
    </row>
    <row r="20" spans="2:7" ht="12.75">
      <c r="B20" s="41" t="s">
        <v>174</v>
      </c>
      <c r="C20" s="41" t="s">
        <v>176</v>
      </c>
      <c r="D20" s="41">
        <v>15100</v>
      </c>
      <c r="E20" s="41" t="s">
        <v>98</v>
      </c>
      <c r="F20" s="83"/>
      <c r="G20" s="41"/>
    </row>
    <row r="21" spans="1:7" ht="12.75">
      <c r="A21" t="s">
        <v>269</v>
      </c>
      <c r="B21" s="41" t="s">
        <v>175</v>
      </c>
      <c r="C21" s="41" t="s">
        <v>238</v>
      </c>
      <c r="D21" s="41">
        <v>13230</v>
      </c>
      <c r="E21" s="41" t="s">
        <v>98</v>
      </c>
      <c r="F21" s="83"/>
      <c r="G21" s="41"/>
    </row>
    <row r="22" spans="2:7" ht="12.75">
      <c r="B22" s="41" t="s">
        <v>239</v>
      </c>
      <c r="C22" s="41" t="s">
        <v>240</v>
      </c>
      <c r="D22" s="41">
        <v>15330</v>
      </c>
      <c r="E22" s="41" t="s">
        <v>98</v>
      </c>
      <c r="F22" s="83"/>
      <c r="G22" s="41"/>
    </row>
    <row r="23" spans="2:7" ht="12.75">
      <c r="B23" s="41" t="s">
        <v>265</v>
      </c>
      <c r="C23" s="41" t="s">
        <v>266</v>
      </c>
      <c r="D23" s="41">
        <v>18380</v>
      </c>
      <c r="E23" s="41" t="s">
        <v>98</v>
      </c>
      <c r="F23" s="83"/>
      <c r="G23" s="41"/>
    </row>
    <row r="24" spans="2:8" ht="12.75">
      <c r="B24" s="41" t="s">
        <v>267</v>
      </c>
      <c r="C24" s="41" t="s">
        <v>281</v>
      </c>
      <c r="D24" s="41">
        <v>25000</v>
      </c>
      <c r="E24" s="41" t="s">
        <v>24</v>
      </c>
      <c r="F24" s="83"/>
      <c r="G24" s="41"/>
      <c r="H24">
        <v>12</v>
      </c>
    </row>
    <row r="25" spans="2:8" ht="12.75">
      <c r="B25" s="41" t="s">
        <v>280</v>
      </c>
      <c r="C25" s="41" t="s">
        <v>268</v>
      </c>
      <c r="D25" s="41">
        <v>25000</v>
      </c>
      <c r="E25" s="41" t="s">
        <v>24</v>
      </c>
      <c r="F25" s="83"/>
      <c r="G25" s="41"/>
      <c r="H25">
        <v>13</v>
      </c>
    </row>
    <row r="26" spans="1:8" ht="12.75">
      <c r="A26" t="s">
        <v>294</v>
      </c>
      <c r="B26" s="41" t="s">
        <v>282</v>
      </c>
      <c r="C26" s="41" t="s">
        <v>289</v>
      </c>
      <c r="D26" s="41">
        <v>25000</v>
      </c>
      <c r="E26" s="41" t="s">
        <v>24</v>
      </c>
      <c r="F26" s="83"/>
      <c r="G26" s="41"/>
      <c r="H26">
        <v>14</v>
      </c>
    </row>
    <row r="27" spans="2:8" ht="12.75">
      <c r="B27" s="41" t="s">
        <v>283</v>
      </c>
      <c r="C27" s="41" t="s">
        <v>290</v>
      </c>
      <c r="D27" s="41">
        <v>23075</v>
      </c>
      <c r="E27" s="41" t="s">
        <v>24</v>
      </c>
      <c r="F27" s="83"/>
      <c r="G27" s="41"/>
      <c r="H27">
        <v>16</v>
      </c>
    </row>
    <row r="28" spans="2:8" ht="12.75">
      <c r="B28" s="41" t="s">
        <v>287</v>
      </c>
      <c r="C28" s="41" t="s">
        <v>288</v>
      </c>
      <c r="D28" s="41">
        <v>21760</v>
      </c>
      <c r="E28" s="41" t="s">
        <v>24</v>
      </c>
      <c r="F28" s="83"/>
      <c r="G28" s="41"/>
      <c r="H28">
        <v>17</v>
      </c>
    </row>
    <row r="29" spans="1:8" ht="12.75">
      <c r="A29" t="s">
        <v>295</v>
      </c>
      <c r="B29" s="41" t="s">
        <v>292</v>
      </c>
      <c r="C29" s="41" t="s">
        <v>293</v>
      </c>
      <c r="D29" s="41">
        <v>25000</v>
      </c>
      <c r="E29" s="41" t="s">
        <v>24</v>
      </c>
      <c r="F29" s="83"/>
      <c r="G29" s="41"/>
      <c r="H29">
        <v>18</v>
      </c>
    </row>
    <row r="30" spans="2:8" ht="12.75">
      <c r="B30" s="41" t="s">
        <v>300</v>
      </c>
      <c r="C30" s="41" t="s">
        <v>301</v>
      </c>
      <c r="D30" s="41">
        <v>25000</v>
      </c>
      <c r="E30" s="41" t="s">
        <v>24</v>
      </c>
      <c r="F30" s="83"/>
      <c r="G30" s="41" t="s">
        <v>305</v>
      </c>
      <c r="H30">
        <v>19</v>
      </c>
    </row>
    <row r="31" spans="2:8" ht="12.75">
      <c r="B31" s="189" t="s">
        <v>302</v>
      </c>
      <c r="C31" s="41" t="s">
        <v>303</v>
      </c>
      <c r="D31" s="189">
        <v>25000</v>
      </c>
      <c r="E31" s="41" t="s">
        <v>24</v>
      </c>
      <c r="F31" s="189" t="s">
        <v>309</v>
      </c>
      <c r="G31" s="41" t="s">
        <v>304</v>
      </c>
      <c r="H31">
        <v>20</v>
      </c>
    </row>
    <row r="32" spans="2:8" ht="12.75">
      <c r="B32" s="189" t="s">
        <v>306</v>
      </c>
      <c r="C32" s="41" t="s">
        <v>307</v>
      </c>
      <c r="D32" s="189">
        <v>32160</v>
      </c>
      <c r="E32" s="41" t="s">
        <v>24</v>
      </c>
      <c r="F32" s="189" t="s">
        <v>309</v>
      </c>
      <c r="G32" s="41" t="s">
        <v>308</v>
      </c>
      <c r="H32">
        <v>22</v>
      </c>
    </row>
    <row r="33" spans="2:9" ht="12.75">
      <c r="B33" s="109" t="s">
        <v>291</v>
      </c>
      <c r="C33" s="109"/>
      <c r="D33" s="109">
        <f>SUM(D13:D32)</f>
        <v>357575</v>
      </c>
      <c r="E33" s="41"/>
      <c r="F33" s="83"/>
      <c r="G33" s="41">
        <v>7.06</v>
      </c>
      <c r="H33">
        <v>23</v>
      </c>
      <c r="I33" s="202">
        <f>D33/183</f>
        <v>1953.9617486338798</v>
      </c>
    </row>
    <row r="34" spans="1:7" ht="12.75">
      <c r="A34" t="s">
        <v>314</v>
      </c>
      <c r="B34" s="191"/>
      <c r="C34" s="191"/>
      <c r="D34" s="191"/>
      <c r="E34" s="41"/>
      <c r="F34" s="83"/>
      <c r="G34" s="41"/>
    </row>
    <row r="35" spans="2:7" s="15" customFormat="1" ht="12.75">
      <c r="B35" s="191"/>
      <c r="C35" s="191"/>
      <c r="D35" s="191"/>
      <c r="E35" s="83"/>
      <c r="F35" s="83"/>
      <c r="G35" s="83"/>
    </row>
    <row r="36" spans="2:9" ht="12.75">
      <c r="B36" s="181" t="s">
        <v>316</v>
      </c>
      <c r="C36" s="181"/>
      <c r="D36" s="191">
        <v>347244</v>
      </c>
      <c r="E36" s="41" t="s">
        <v>24</v>
      </c>
      <c r="F36" s="189" t="s">
        <v>315</v>
      </c>
      <c r="G36" s="41"/>
      <c r="I36" s="202">
        <f>D36/183</f>
        <v>1897.5081967213114</v>
      </c>
    </row>
    <row r="37" spans="2:9" ht="12.75">
      <c r="B37" s="181" t="s">
        <v>316</v>
      </c>
      <c r="C37" s="181" t="s">
        <v>301</v>
      </c>
      <c r="D37" s="181">
        <v>169859</v>
      </c>
      <c r="E37" s="41" t="s">
        <v>318</v>
      </c>
      <c r="F37" s="83"/>
      <c r="G37" s="83"/>
      <c r="I37" s="202">
        <f>D37/183</f>
        <v>928.1912568306011</v>
      </c>
    </row>
    <row r="38" spans="2:9" ht="12.75">
      <c r="B38" s="181" t="s">
        <v>316</v>
      </c>
      <c r="C38" s="181"/>
      <c r="D38" s="189">
        <v>346854</v>
      </c>
      <c r="E38" s="41" t="s">
        <v>318</v>
      </c>
      <c r="F38" s="189" t="s">
        <v>319</v>
      </c>
      <c r="G38" s="83"/>
      <c r="I38" s="203">
        <f>D38/183</f>
        <v>1895.377049180328</v>
      </c>
    </row>
    <row r="39" spans="2:7" s="15" customFormat="1" ht="12.75">
      <c r="B39" s="191"/>
      <c r="C39" s="191"/>
      <c r="D39" s="191"/>
      <c r="E39" s="83"/>
      <c r="F39" s="83"/>
      <c r="G39" s="83"/>
    </row>
    <row r="40" spans="2:7" ht="12.75">
      <c r="B40" s="182" t="s">
        <v>148</v>
      </c>
      <c r="C40" s="182"/>
      <c r="D40" s="182"/>
      <c r="E40" s="182"/>
      <c r="F40" s="182"/>
      <c r="G40" s="182"/>
    </row>
    <row r="41" spans="2:7" ht="12.75">
      <c r="B41" s="41"/>
      <c r="C41" s="41" t="s">
        <v>150</v>
      </c>
      <c r="D41" s="41">
        <v>948</v>
      </c>
      <c r="E41" s="41" t="s">
        <v>98</v>
      </c>
      <c r="F41" s="83">
        <v>941</v>
      </c>
      <c r="G41" s="41" t="s">
        <v>113</v>
      </c>
    </row>
    <row r="42" spans="2:7" ht="12.75">
      <c r="B42" s="41"/>
      <c r="C42" s="41"/>
      <c r="D42" s="41"/>
      <c r="E42" s="41"/>
      <c r="F42" s="41"/>
      <c r="G42" s="41"/>
    </row>
    <row r="43" spans="2:7" ht="12.75">
      <c r="B43" s="41"/>
      <c r="C43" s="41"/>
      <c r="D43" s="41"/>
      <c r="E43" s="41"/>
      <c r="F43" s="41"/>
      <c r="G43" s="41"/>
    </row>
    <row r="44" spans="2:7" ht="12.75">
      <c r="B44" s="41"/>
      <c r="C44" s="41"/>
      <c r="D44" s="41"/>
      <c r="E44" s="41"/>
      <c r="F44" s="41"/>
      <c r="G44" s="41"/>
    </row>
    <row r="45" spans="2:7" ht="12.75">
      <c r="B45" s="41"/>
      <c r="C45" s="41"/>
      <c r="D45" s="41"/>
      <c r="E45" s="41"/>
      <c r="F45" s="41"/>
      <c r="G45" s="41"/>
    </row>
    <row r="46" spans="2:7" ht="12.75">
      <c r="B46" s="41"/>
      <c r="C46" s="41"/>
      <c r="D46" s="41"/>
      <c r="E46" s="41"/>
      <c r="F46" s="41"/>
      <c r="G46" s="41"/>
    </row>
    <row r="47" spans="2:7" ht="12.75">
      <c r="B47" s="182" t="s">
        <v>149</v>
      </c>
      <c r="C47" s="182"/>
      <c r="D47" s="182"/>
      <c r="E47" s="182"/>
      <c r="F47" s="182"/>
      <c r="G47" s="182"/>
    </row>
    <row r="48" spans="2:7" ht="12.75">
      <c r="B48" s="41"/>
      <c r="C48" s="41" t="s">
        <v>152</v>
      </c>
      <c r="D48" s="41">
        <v>300</v>
      </c>
      <c r="E48" s="41"/>
      <c r="F48" s="41">
        <v>305</v>
      </c>
      <c r="G48" s="41"/>
    </row>
    <row r="49" spans="2:7" ht="12.75">
      <c r="B49" s="41"/>
      <c r="C49" s="41"/>
      <c r="D49" s="41"/>
      <c r="E49" s="41"/>
      <c r="F49" s="41">
        <v>93</v>
      </c>
      <c r="G49" s="41"/>
    </row>
    <row r="50" spans="2:7" ht="12.75">
      <c r="B50" s="41"/>
      <c r="C50" s="41"/>
      <c r="D50" s="41"/>
      <c r="E50" s="41"/>
      <c r="F50" s="41"/>
      <c r="G50" s="41"/>
    </row>
    <row r="51" spans="2:7" ht="12.75">
      <c r="B51" s="41"/>
      <c r="C51" s="41"/>
      <c r="D51" s="41"/>
      <c r="E51" s="41"/>
      <c r="F51" s="41"/>
      <c r="G51" s="41"/>
    </row>
    <row r="52" spans="2:7" ht="12.75">
      <c r="B52" s="41"/>
      <c r="C52" s="41" t="s">
        <v>151</v>
      </c>
      <c r="D52" s="41">
        <v>606</v>
      </c>
      <c r="E52" s="41" t="s">
        <v>98</v>
      </c>
      <c r="F52" s="83"/>
      <c r="G52" s="41"/>
    </row>
    <row r="53" spans="2:7" ht="12.75">
      <c r="B53" s="41" t="s">
        <v>156</v>
      </c>
      <c r="C53" s="41" t="s">
        <v>141</v>
      </c>
      <c r="D53" s="41">
        <v>10550</v>
      </c>
      <c r="E53" s="41" t="s">
        <v>98</v>
      </c>
      <c r="F53" s="83"/>
      <c r="G53" s="41"/>
    </row>
    <row r="54" spans="2:7" ht="12.75">
      <c r="B54" s="82" t="s">
        <v>317</v>
      </c>
      <c r="C54" s="82"/>
      <c r="D54" s="82">
        <v>10550</v>
      </c>
      <c r="E54" s="41"/>
      <c r="F54" s="41"/>
      <c r="G54" s="41"/>
    </row>
    <row r="55" spans="2:7" ht="12.75">
      <c r="B55" s="83"/>
      <c r="C55" s="83"/>
      <c r="D55" s="83"/>
      <c r="E55" s="41"/>
      <c r="F55" s="41"/>
      <c r="G55" s="41"/>
    </row>
    <row r="56" spans="2:9" ht="12.75">
      <c r="B56" s="181" t="s">
        <v>316</v>
      </c>
      <c r="C56" s="181"/>
      <c r="D56" s="181">
        <v>10625</v>
      </c>
      <c r="E56" s="41" t="s">
        <v>24</v>
      </c>
      <c r="F56" s="83"/>
      <c r="G56" s="41"/>
      <c r="I56" s="202">
        <f>D56/6</f>
        <v>1770.8333333333333</v>
      </c>
    </row>
    <row r="57" spans="2:9" ht="12.75">
      <c r="B57" s="181" t="s">
        <v>316</v>
      </c>
      <c r="C57" s="181"/>
      <c r="D57" s="181">
        <v>10604</v>
      </c>
      <c r="E57" s="41" t="s">
        <v>318</v>
      </c>
      <c r="F57" s="83"/>
      <c r="G57" s="41"/>
      <c r="I57" s="203">
        <f>D57/6</f>
        <v>1767.3333333333333</v>
      </c>
    </row>
    <row r="58" spans="2:7" ht="12.75">
      <c r="B58" s="41"/>
      <c r="C58" s="41"/>
      <c r="D58" s="41"/>
      <c r="E58" s="41"/>
      <c r="F58" s="41"/>
      <c r="G58" s="41"/>
    </row>
    <row r="59" spans="2:7" ht="12.75">
      <c r="B59" s="41"/>
      <c r="C59" s="41"/>
      <c r="D59" s="41"/>
      <c r="E59" s="41"/>
      <c r="F59" s="41"/>
      <c r="G59" s="41"/>
    </row>
    <row r="60" spans="2:7" ht="12.75">
      <c r="B60" s="41"/>
      <c r="C60" s="41"/>
      <c r="D60" s="41"/>
      <c r="E60" s="41"/>
      <c r="F60" s="41"/>
      <c r="G60" s="41"/>
    </row>
    <row r="61" spans="2:7" ht="12.75">
      <c r="B61" s="41"/>
      <c r="C61" s="41"/>
      <c r="D61" s="41"/>
      <c r="E61" s="41"/>
      <c r="F61" s="41"/>
      <c r="G61" s="4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grishinv</cp:lastModifiedBy>
  <cp:lastPrinted>2006-06-07T09:57:32Z</cp:lastPrinted>
  <dcterms:created xsi:type="dcterms:W3CDTF">2005-04-30T08:59:53Z</dcterms:created>
  <dcterms:modified xsi:type="dcterms:W3CDTF">2006-06-08T14:23:51Z</dcterms:modified>
  <cp:category/>
  <cp:version/>
  <cp:contentType/>
  <cp:contentStatus/>
</cp:coreProperties>
</file>