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9200" windowHeight="12030" activeTab="0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1">'Tighteners'!$A$1:$AP$77</definedName>
    <definedName name="Z_1E92D746_8DA4_46FE_A015_5B53E5097C4F_.wvu.PrintArea" localSheetId="1" hidden="1">'Tighteners'!$A$1:$AP$77</definedName>
    <definedName name="Z_63DF7B8E_55FC_4540_9521_9B1B7D3BF258_.wvu.PrintArea" localSheetId="0" hidden="1">'BLM chambers '!$A$1:$AN$50</definedName>
    <definedName name="Z_63DF7B8E_55FC_4540_9521_9B1B7D3BF258_.wvu.PrintArea" localSheetId="1" hidden="1">'Tighteners'!$A$1:$P$27</definedName>
    <definedName name="Z_D1CD6718_E2E1_4B10_85C2_94715777E867_.wvu.PrintArea" localSheetId="1" hidden="1">'Tighteners'!$A$1:$AB$76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H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AD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AD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H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H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M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AD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AD61" authorId="0">
      <text>
        <r>
          <rPr>
            <sz val="10"/>
            <rFont val="Arial"/>
            <family val="0"/>
          </rPr>
          <t xml:space="preserve">Claudine info 5.05.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AD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Z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checked?
</t>
        </r>
      </text>
    </comment>
    <comment ref="AK1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must be at least 580 missing!
</t>
        </r>
      </text>
    </comment>
    <comment ref="AB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add 206 feed throughs which were sent back
</t>
        </r>
      </text>
    </comment>
  </commentList>
</comments>
</file>

<file path=xl/sharedStrings.xml><?xml version="1.0" encoding="utf-8"?>
<sst xmlns="http://schemas.openxmlformats.org/spreadsheetml/2006/main" count="740" uniqueCount="400">
  <si>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</si>
  <si>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</si>
  <si>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</si>
  <si>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</si>
  <si>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</si>
  <si>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</si>
  <si>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</si>
  <si>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</si>
  <si>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</si>
  <si>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</si>
  <si>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</si>
  <si>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</si>
  <si>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</si>
  <si>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</si>
  <si>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</si>
  <si>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</si>
  <si>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</si>
  <si>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</si>
  <si>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</si>
  <si>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</si>
  <si>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</si>
  <si>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</si>
  <si>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</si>
  <si>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</si>
  <si>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</si>
  <si>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</si>
  <si>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</si>
  <si>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</si>
  <si>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</si>
  <si>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</si>
  <si>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</si>
  <si>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</si>
  <si>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</si>
  <si>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</si>
  <si>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</si>
  <si>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</si>
  <si>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</si>
  <si>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</si>
  <si>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</si>
  <si>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</si>
  <si>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</si>
  <si>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</si>
  <si>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</si>
  <si>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</si>
  <si>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</si>
  <si>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</si>
  <si>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</si>
  <si>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</si>
  <si>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</si>
  <si>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</si>
  <si>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</si>
  <si>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</si>
  <si>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</si>
  <si>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</si>
  <si>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</si>
  <si>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</si>
  <si>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</si>
  <si>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</si>
  <si>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</si>
  <si>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</si>
  <si>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</si>
  <si>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</si>
  <si>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</si>
  <si>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</si>
  <si>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</si>
  <si>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</si>
  <si>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</si>
  <si>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</si>
  <si>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</si>
  <si>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</si>
  <si>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</si>
  <si>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</si>
  <si>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</si>
  <si>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</si>
  <si>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</si>
  <si>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</si>
  <si>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</si>
  <si>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</si>
  <si>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</si>
  <si>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</si>
  <si>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</si>
  <si>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</si>
  <si>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</si>
  <si>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</si>
  <si>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</si>
  <si>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</si>
  <si>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</si>
  <si>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</si>
  <si>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</si>
  <si>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</si>
  <si>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</si>
  <si>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</si>
  <si>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</si>
  <si>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</si>
  <si>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</si>
  <si>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</si>
  <si>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</si>
  <si>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</si>
  <si>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</si>
  <si>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</si>
  <si>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</si>
  <si>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</si>
  <si>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</si>
  <si>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</si>
  <si>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</si>
  <si>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</si>
  <si>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</si>
  <si>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</si>
  <si>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</si>
  <si>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</si>
  <si>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</si>
  <si>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</si>
  <si>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</si>
  <si>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</si>
  <si>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</si>
  <si>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</si>
  <si>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</si>
  <si>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</si>
  <si>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</si>
  <si>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</si>
  <si>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</si>
  <si>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</si>
  <si>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</si>
  <si>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</si>
  <si>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</si>
  <si>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</si>
  <si>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</si>
  <si>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</si>
  <si>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</si>
  <si>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</si>
  <si>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</si>
  <si>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</si>
  <si>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</si>
  <si>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</si>
  <si>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</si>
  <si>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</si>
  <si>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</si>
  <si>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</si>
  <si>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</si>
  <si>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</si>
  <si>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</si>
  <si>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</si>
  <si>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</si>
  <si>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</si>
  <si>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</si>
  <si>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</si>
  <si>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</si>
  <si>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</si>
  <si>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</si>
  <si>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</si>
  <si>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</si>
  <si>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</si>
  <si>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</si>
  <si>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</si>
  <si>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</si>
  <si>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</si>
  <si>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</si>
  <si>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</si>
  <si>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</si>
  <si>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</si>
  <si>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</si>
  <si>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</si>
  <si>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</si>
  <si>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</si>
  <si>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</si>
  <si>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</si>
  <si>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</si>
  <si>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</si>
  <si>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</si>
  <si>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</si>
  <si>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</si>
  <si>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</si>
  <si>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</si>
  <si>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</si>
  <si>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</si>
  <si>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</si>
  <si>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</si>
  <si>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</si>
  <si>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</si>
  <si>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</si>
  <si>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</si>
  <si>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</si>
  <si>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</si>
  <si>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</si>
  <si>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</si>
  <si>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</si>
  <si>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</si>
  <si>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</si>
  <si>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</si>
  <si>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</si>
  <si>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</si>
  <si>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</si>
  <si>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</si>
  <si>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</si>
  <si>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</si>
  <si>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</si>
  <si>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</si>
  <si>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</si>
  <si>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</si>
  <si>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</si>
  <si>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</si>
  <si>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</si>
  <si>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</si>
  <si>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</si>
  <si>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</si>
  <si>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</si>
  <si>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</si>
  <si>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</si>
  <si>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</si>
  <si>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</si>
  <si>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</si>
  <si>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</si>
  <si>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</si>
  <si>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</si>
  <si>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</si>
  <si>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</si>
  <si>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</si>
  <si>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</si>
  <si>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</si>
  <si>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</si>
  <si>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</si>
  <si>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</si>
  <si>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</si>
  <si>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</si>
  <si>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</si>
  <si>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</si>
  <si>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</si>
  <si>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</si>
  <si>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</si>
  <si>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</si>
  <si>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</si>
  <si>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</si>
  <si>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</si>
  <si>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</si>
  <si>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</si>
  <si>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</si>
  <si>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</si>
  <si>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</si>
  <si>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</si>
  <si>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</si>
  <si>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</si>
  <si>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</si>
  <si>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</si>
  <si>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</si>
  <si>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</si>
  <si>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</si>
  <si>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</si>
  <si>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</si>
  <si>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</si>
  <si>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</si>
  <si>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</si>
  <si>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</si>
  <si>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</si>
  <si>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</si>
  <si>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</si>
  <si>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</si>
  <si>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</si>
  <si>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</si>
  <si>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</si>
  <si>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</si>
  <si>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</si>
  <si>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</si>
  <si>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</si>
  <si>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</si>
  <si>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</si>
  <si>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</si>
  <si>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</si>
  <si>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</si>
  <si>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</si>
  <si>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</si>
  <si>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</si>
  <si>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</si>
  <si>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</si>
  <si>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</si>
  <si>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</si>
  <si>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</si>
  <si>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</si>
  <si>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</si>
  <si>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</si>
  <si>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</si>
  <si>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</si>
  <si>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</si>
  <si>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</si>
  <si>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</si>
  <si>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</si>
  <si>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</si>
  <si>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</si>
  <si>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with Shipping8</t>
  </si>
  <si>
    <t>Protvino</t>
  </si>
  <si>
    <t xml:space="preserve">Suimmary </t>
  </si>
  <si>
    <t>Mikhail</t>
  </si>
  <si>
    <t>Date of arrived</t>
  </si>
  <si>
    <t>Note on boxes</t>
  </si>
  <si>
    <t>Counted</t>
  </si>
  <si>
    <t>CERAMICS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</si>
  <si>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</si>
  <si>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</si>
  <si>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</si>
  <si>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</si>
  <si>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</si>
  <si>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</si>
  <si>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</si>
  <si>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</si>
  <si>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</si>
  <si>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</si>
  <si>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</si>
  <si>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</si>
  <si>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</si>
  <si>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</si>
  <si>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</si>
  <si>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</si>
  <si>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</si>
  <si>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</si>
  <si>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</si>
  <si>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</si>
  <si>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</si>
  <si>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</si>
  <si>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</si>
  <si>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</si>
  <si>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</si>
  <si>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</si>
  <si>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</si>
  <si>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</si>
  <si>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</si>
  <si>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</si>
  <si>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</si>
  <si>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</si>
  <si>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</si>
  <si>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</si>
  <si>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</si>
  <si>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</si>
  <si>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</si>
  <si>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</si>
  <si>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</si>
  <si>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</si>
  <si>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</si>
  <si>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</si>
  <si>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</si>
  <si>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</si>
  <si>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</si>
  <si>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</si>
  <si>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</si>
  <si>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</si>
  <si>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</si>
  <si>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</si>
  <si>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</si>
  <si>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</si>
  <si>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</si>
  <si>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</si>
  <si>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</si>
  <si>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</si>
  <si>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</si>
  <si>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</si>
  <si>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Comment</t>
  </si>
  <si>
    <t>Mishas counting in Protvino</t>
  </si>
  <si>
    <t>shipped to Protvino plus LZ per IC, slavas num.</t>
  </si>
  <si>
    <t>Mishas counting plus LZ and LS</t>
  </si>
  <si>
    <t>Slavas still to buy</t>
  </si>
  <si>
    <t>shipped to Protvino per IC, slavas num.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</si>
  <si>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</si>
  <si>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</si>
  <si>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</si>
  <si>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</si>
  <si>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</si>
  <si>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</si>
  <si>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</si>
  <si>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Exist in LZ  for next Shipping</t>
  </si>
  <si>
    <t>200</t>
  </si>
  <si>
    <t xml:space="preserve">  </t>
  </si>
  <si>
    <t>Malzaker</t>
  </si>
  <si>
    <t>Barbara</t>
  </si>
  <si>
    <t>by Slava</t>
  </si>
  <si>
    <t>Summary (20.06)</t>
  </si>
  <si>
    <t>Date of shipping</t>
  </si>
  <si>
    <t>Shipping</t>
  </si>
  <si>
    <t>Sh6</t>
  </si>
  <si>
    <t>Sh7</t>
  </si>
  <si>
    <t>Sh5</t>
  </si>
  <si>
    <t>Sh5&amp;6</t>
  </si>
  <si>
    <t>Mishas counting in Protvino (up to sh 6)</t>
  </si>
  <si>
    <t>shipment 7</t>
  </si>
  <si>
    <t>shipment 8</t>
  </si>
  <si>
    <t>in LZ (seperately)</t>
  </si>
  <si>
    <t>Exist in LZ after LS</t>
  </si>
  <si>
    <t>to be shippied Protvino06 IC+SEM</t>
  </si>
  <si>
    <t>to be shippied Protvino06 IC</t>
  </si>
  <si>
    <t>check!</t>
  </si>
  <si>
    <t>???</t>
  </si>
  <si>
    <t>580!!</t>
  </si>
  <si>
    <t>order with JMM</t>
  </si>
  <si>
    <t>25th</t>
  </si>
  <si>
    <t>19.02.2006</t>
  </si>
  <si>
    <t>21.06 - arrived</t>
  </si>
  <si>
    <t>26th</t>
  </si>
  <si>
    <t>27th</t>
  </si>
  <si>
    <t>22.06.2006</t>
  </si>
  <si>
    <t>26.06 - arrived</t>
  </si>
  <si>
    <t>June:</t>
  </si>
  <si>
    <t>In Pr or available for Pr / IC</t>
  </si>
  <si>
    <t>order with DAI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</si>
</sst>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4" fillId="15" borderId="2" xfId="0" applyNumberFormat="1" applyFont="1" applyFill="1" applyBorder="1" applyAlignment="1">
      <alignment vertical="top" wrapText="1"/>
    </xf>
    <xf numFmtId="1" fontId="0" fillId="15" borderId="2" xfId="0" applyNumberFormat="1" applyFill="1" applyBorder="1" applyAlignment="1">
      <alignment/>
    </xf>
    <xf numFmtId="0" fontId="4" fillId="9" borderId="4" xfId="0" applyNumberFormat="1" applyFont="1" applyFill="1" applyBorder="1" applyAlignment="1">
      <alignment horizontal="center" vertical="top" wrapText="1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10" fillId="10" borderId="4" xfId="0" applyNumberFormat="1" applyFont="1" applyFill="1" applyBorder="1" applyAlignment="1">
      <alignment horizontal="center"/>
    </xf>
    <xf numFmtId="192" fontId="0" fillId="2" borderId="4" xfId="0" applyNumberFormat="1" applyFill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92" fontId="0" fillId="2" borderId="4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16" borderId="2" xfId="0" applyNumberFormat="1" applyFill="1" applyBorder="1" applyAlignment="1">
      <alignment horizontal="center"/>
    </xf>
    <xf numFmtId="1" fontId="0" fillId="16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1" fontId="10" fillId="7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1" fontId="0" fillId="6" borderId="2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33"/>
  <sheetViews>
    <sheetView tabSelected="1" workbookViewId="0" topLeftCell="A1">
      <pane xSplit="3" topLeftCell="AH1" activePane="topRight" state="frozen"/>
      <selection pane="topLeft" activeCell="A31" sqref="A31"/>
      <selection pane="topRight" activeCell="AM11" sqref="AM11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1.421875" style="0" customWidth="1"/>
    <col min="27" max="27" width="10.8515625" style="0" customWidth="1"/>
    <col min="28" max="28" width="11.8515625" style="0" customWidth="1"/>
    <col min="29" max="29" width="10.8515625" style="0" customWidth="1"/>
    <col min="30" max="30" width="9.28125" style="0" customWidth="1"/>
    <col min="31" max="32" width="11.421875" style="0" customWidth="1"/>
    <col min="33" max="33" width="9.28125" style="0" customWidth="1"/>
    <col min="34" max="34" width="13.57421875" style="0" customWidth="1"/>
    <col min="35" max="35" width="11.57421875" style="0" customWidth="1"/>
    <col min="36" max="36" width="13.57421875" style="0" customWidth="1"/>
    <col min="37" max="37" width="14.57421875" style="0" customWidth="1"/>
    <col min="38" max="38" width="11.421875" style="0" customWidth="1"/>
    <col min="39" max="39" width="12.28125" style="0" customWidth="1"/>
  </cols>
  <sheetData>
    <row r="1" spans="1:45" ht="74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336</v>
      </c>
      <c r="K1" s="154" t="s">
        <v>331</v>
      </c>
      <c r="L1" s="189" t="s">
        <v>4</v>
      </c>
      <c r="M1" s="33" t="s">
        <v>29</v>
      </c>
      <c r="N1" s="38" t="s">
        <v>122</v>
      </c>
      <c r="O1" s="187" t="s">
        <v>332</v>
      </c>
      <c r="P1" s="33" t="s">
        <v>30</v>
      </c>
      <c r="Q1" s="156" t="s">
        <v>333</v>
      </c>
      <c r="R1" s="33" t="s">
        <v>225</v>
      </c>
      <c r="S1" s="40" t="s">
        <v>16</v>
      </c>
      <c r="T1" s="40" t="s">
        <v>28</v>
      </c>
      <c r="U1" s="39" t="s">
        <v>118</v>
      </c>
      <c r="V1" s="156" t="s">
        <v>226</v>
      </c>
      <c r="W1" s="156" t="s">
        <v>162</v>
      </c>
      <c r="X1" s="165" t="s">
        <v>117</v>
      </c>
      <c r="Y1" s="165" t="s">
        <v>245</v>
      </c>
      <c r="Z1" s="165" t="s">
        <v>379</v>
      </c>
      <c r="AA1" s="216" t="s">
        <v>356</v>
      </c>
      <c r="AB1" s="166" t="s">
        <v>384</v>
      </c>
      <c r="AC1" s="166" t="s">
        <v>385</v>
      </c>
      <c r="AD1" s="217" t="s">
        <v>362</v>
      </c>
      <c r="AE1" s="229" t="s">
        <v>380</v>
      </c>
      <c r="AF1" s="229" t="s">
        <v>381</v>
      </c>
      <c r="AG1" s="166" t="s">
        <v>383</v>
      </c>
      <c r="AH1" s="165" t="s">
        <v>355</v>
      </c>
      <c r="AI1" s="166" t="s">
        <v>357</v>
      </c>
      <c r="AJ1" s="209" t="s">
        <v>339</v>
      </c>
      <c r="AK1" s="231" t="s">
        <v>353</v>
      </c>
      <c r="AL1" s="41"/>
      <c r="AM1" s="209" t="s">
        <v>389</v>
      </c>
      <c r="AR1" s="8"/>
      <c r="AS1" s="8"/>
    </row>
    <row r="2" spans="1:39" ht="12.75">
      <c r="A2" s="41" t="s">
        <v>346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361</v>
      </c>
      <c r="AA2" s="52"/>
      <c r="AB2" s="53"/>
      <c r="AC2" s="53"/>
      <c r="AD2" s="220" t="s">
        <v>360</v>
      </c>
      <c r="AE2" s="230"/>
      <c r="AF2" s="230"/>
      <c r="AG2" s="220" t="s">
        <v>360</v>
      </c>
      <c r="AH2" s="88"/>
      <c r="AI2" s="53" t="s">
        <v>41</v>
      </c>
      <c r="AJ2" s="88"/>
      <c r="AK2" s="232"/>
      <c r="AL2" s="247" t="s">
        <v>386</v>
      </c>
      <c r="AM2" s="252" t="s">
        <v>399</v>
      </c>
    </row>
    <row r="3" spans="1:39" ht="12.75">
      <c r="A3" s="170" t="s">
        <v>324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53"/>
      <c r="AF3" s="53"/>
      <c r="AG3" s="223" t="s">
        <v>363</v>
      </c>
      <c r="AH3" s="52"/>
      <c r="AI3" s="53"/>
      <c r="AJ3" s="52"/>
      <c r="AK3" s="233"/>
      <c r="AL3" s="41"/>
      <c r="AM3" s="41"/>
    </row>
    <row r="4" spans="1:39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272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52"/>
      <c r="AG4" s="52"/>
      <c r="AH4" s="155">
        <v>4020</v>
      </c>
      <c r="AI4" s="52"/>
      <c r="AJ4" s="155"/>
      <c r="AK4" s="155"/>
      <c r="AL4" s="41"/>
      <c r="AM4" s="41"/>
    </row>
    <row r="5" spans="1:39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67"/>
      <c r="AG5" s="67"/>
      <c r="AH5" s="73"/>
      <c r="AI5" s="67"/>
      <c r="AJ5" s="73"/>
      <c r="AK5" s="234"/>
      <c r="AL5" s="73"/>
      <c r="AM5" s="41"/>
    </row>
    <row r="6" spans="1:39" ht="12.75">
      <c r="A6" s="74" t="s">
        <v>144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309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163</v>
      </c>
      <c r="X6" s="162">
        <v>1394</v>
      </c>
      <c r="Y6" s="162">
        <f>W6+X6</f>
        <v>3773</v>
      </c>
      <c r="Z6" s="162">
        <v>3773</v>
      </c>
      <c r="AA6" s="162">
        <f>Z6+AE6+AF6+AG6</f>
        <v>3781</v>
      </c>
      <c r="AB6" s="147">
        <f>Y6-J6</f>
        <v>-532</v>
      </c>
      <c r="AC6" s="147">
        <f>Y6-K6</f>
        <v>-532</v>
      </c>
      <c r="AD6" s="91">
        <v>0</v>
      </c>
      <c r="AE6" s="91"/>
      <c r="AF6" s="91"/>
      <c r="AG6" s="202">
        <f>(7+1)</f>
        <v>8</v>
      </c>
      <c r="AH6" s="173">
        <f aca="true" t="shared" si="1" ref="AH6:AH18">Y6/D6+AG6</f>
        <v>3781</v>
      </c>
      <c r="AI6" s="147">
        <f>AD6+AB6</f>
        <v>-532</v>
      </c>
      <c r="AJ6" s="88">
        <f>J6-AA6</f>
        <v>524</v>
      </c>
      <c r="AK6" s="232"/>
      <c r="AL6" s="243">
        <f>AJ6+AI6</f>
        <v>-8</v>
      </c>
      <c r="AM6" s="41"/>
    </row>
    <row r="7" spans="1:40" s="15" customFormat="1" ht="12.75">
      <c r="A7" s="99" t="s">
        <v>145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2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3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91"/>
      <c r="AE7" s="91"/>
      <c r="AF7" s="91"/>
      <c r="AG7" s="202">
        <f>(208+1+1)</f>
        <v>210</v>
      </c>
      <c r="AH7" s="173">
        <f t="shared" si="1"/>
        <v>210</v>
      </c>
      <c r="AI7" s="91"/>
      <c r="AJ7" s="88">
        <f>J7-AA7</f>
        <v>385</v>
      </c>
      <c r="AK7" s="232"/>
      <c r="AL7" s="243">
        <f aca="true" t="shared" si="4" ref="AL7:AL50">AJ7+AI7</f>
        <v>385</v>
      </c>
      <c r="AM7" s="41"/>
      <c r="AN7"/>
    </row>
    <row r="8" spans="1:39" ht="12.75">
      <c r="A8" s="81" t="s">
        <v>46</v>
      </c>
      <c r="B8" s="42" t="s">
        <v>146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2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3"/>
        <v>-195</v>
      </c>
      <c r="P8" s="96">
        <v>4271</v>
      </c>
      <c r="Q8" s="89" t="s">
        <v>315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164</v>
      </c>
      <c r="X8" s="162">
        <v>1500</v>
      </c>
      <c r="Y8" s="162">
        <f>W8+X8</f>
        <v>3818</v>
      </c>
      <c r="Z8" s="162">
        <v>3818</v>
      </c>
      <c r="AA8" s="162">
        <f>Z8+AE8+AF8+AG8</f>
        <v>4029</v>
      </c>
      <c r="AB8" s="147">
        <f>Y8-J8</f>
        <v>-872</v>
      </c>
      <c r="AC8" s="147">
        <f>Y8-K8</f>
        <v>-487</v>
      </c>
      <c r="AD8" s="91">
        <v>0</v>
      </c>
      <c r="AE8" s="91"/>
      <c r="AF8" s="91"/>
      <c r="AG8" s="202">
        <f>207+3+1</f>
        <v>211</v>
      </c>
      <c r="AH8" s="173">
        <f t="shared" si="1"/>
        <v>4029</v>
      </c>
      <c r="AI8" s="147">
        <f>AD8+AB8</f>
        <v>-872</v>
      </c>
      <c r="AJ8" s="88">
        <f>J8-AA8</f>
        <v>661</v>
      </c>
      <c r="AK8" s="235" t="s">
        <v>344</v>
      </c>
      <c r="AL8" s="243">
        <f t="shared" si="4"/>
        <v>-211</v>
      </c>
      <c r="AM8" s="41"/>
    </row>
    <row r="9" spans="1:39" ht="12.75">
      <c r="A9" s="74" t="s">
        <v>147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2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3"/>
        <v>-1500</v>
      </c>
      <c r="P9" s="96">
        <f>Y9+576+AD9</f>
        <v>7696</v>
      </c>
      <c r="Q9" s="51" t="s">
        <v>312</v>
      </c>
      <c r="R9" s="171">
        <f t="shared" si="0"/>
        <v>-914</v>
      </c>
      <c r="S9" s="50"/>
      <c r="T9" s="50" t="s">
        <v>24</v>
      </c>
      <c r="U9" s="93"/>
      <c r="V9" s="157" t="s">
        <v>228</v>
      </c>
      <c r="W9" s="162">
        <f>2029+898+480</f>
        <v>3407</v>
      </c>
      <c r="X9" s="162">
        <v>0</v>
      </c>
      <c r="Y9" s="162">
        <f>V9+W9+X9+1909</f>
        <v>5326</v>
      </c>
      <c r="Z9" s="162">
        <v>2019</v>
      </c>
      <c r="AA9" s="162">
        <f>Z9+AE9+AF9+AG9</f>
        <v>7094</v>
      </c>
      <c r="AB9" s="147">
        <f>Y9-J9</f>
        <v>-3284</v>
      </c>
      <c r="AC9" s="147">
        <f>Y9-K9</f>
        <v>-3284</v>
      </c>
      <c r="AD9" s="91">
        <f>1389+405</f>
        <v>1794</v>
      </c>
      <c r="AE9" s="91">
        <v>1903</v>
      </c>
      <c r="AF9" s="91">
        <v>1378</v>
      </c>
      <c r="AG9" s="91">
        <f>AD9</f>
        <v>1794</v>
      </c>
      <c r="AH9" s="173">
        <f t="shared" si="1"/>
        <v>4457</v>
      </c>
      <c r="AI9" s="147">
        <f>AD9+AB9</f>
        <v>-1490</v>
      </c>
      <c r="AJ9" s="88">
        <f>J9-AA9</f>
        <v>1516</v>
      </c>
      <c r="AK9" s="235" t="s">
        <v>345</v>
      </c>
      <c r="AL9" s="243">
        <f t="shared" si="4"/>
        <v>26</v>
      </c>
      <c r="AM9" s="106"/>
    </row>
    <row r="10" spans="1:40" s="15" customFormat="1" ht="12.75">
      <c r="A10" s="99" t="s">
        <v>148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3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91"/>
      <c r="AG10" s="91"/>
      <c r="AH10" s="88">
        <f t="shared" si="1"/>
        <v>0</v>
      </c>
      <c r="AI10" s="91"/>
      <c r="AJ10" s="88"/>
      <c r="AK10" s="232"/>
      <c r="AL10" s="243"/>
      <c r="AM10" s="41"/>
      <c r="AN10"/>
    </row>
    <row r="11" spans="1:39" ht="12.75">
      <c r="A11" s="81" t="s">
        <v>149</v>
      </c>
      <c r="B11" s="59" t="s">
        <v>57</v>
      </c>
      <c r="C11" s="59" t="s">
        <v>240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2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3"/>
        <v>-54585</v>
      </c>
      <c r="P11" s="77">
        <f>Y11</f>
        <v>207126</v>
      </c>
      <c r="Q11" s="89" t="s">
        <v>300</v>
      </c>
      <c r="R11" s="171">
        <f t="shared" si="0"/>
        <v>-55479</v>
      </c>
      <c r="S11" s="50"/>
      <c r="T11" s="50" t="s">
        <v>24</v>
      </c>
      <c r="U11" s="49" t="s">
        <v>120</v>
      </c>
      <c r="V11" s="157" t="s">
        <v>232</v>
      </c>
      <c r="W11" s="157" t="s">
        <v>300</v>
      </c>
      <c r="X11" s="163">
        <v>0</v>
      </c>
      <c r="Y11" s="162">
        <f>V11+W11+X11</f>
        <v>207126</v>
      </c>
      <c r="Z11" s="162">
        <v>207000</v>
      </c>
      <c r="AA11" s="162">
        <f>Z11+AE11+AF11+AG11</f>
        <v>209363</v>
      </c>
      <c r="AB11" s="147">
        <f>Y11-J11</f>
        <v>-55479</v>
      </c>
      <c r="AC11" s="147">
        <f>Y11-K11</f>
        <v>-55479</v>
      </c>
      <c r="AD11" s="91">
        <v>0</v>
      </c>
      <c r="AE11" s="91"/>
      <c r="AF11" s="91"/>
      <c r="AG11" s="202">
        <f>2363</f>
        <v>2363</v>
      </c>
      <c r="AH11" s="173">
        <f t="shared" si="1"/>
        <v>5758.508196721312</v>
      </c>
      <c r="AI11" s="147">
        <f>AD11+AB11</f>
        <v>-55479</v>
      </c>
      <c r="AJ11" s="88">
        <f>J11-AA11</f>
        <v>53242</v>
      </c>
      <c r="AK11" s="235"/>
      <c r="AL11" s="246">
        <f t="shared" si="4"/>
        <v>-2237</v>
      </c>
      <c r="AM11" s="106"/>
    </row>
    <row r="12" spans="1:40" s="15" customFormat="1" ht="12.75">
      <c r="A12" s="82" t="s">
        <v>337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2"/>
        <v>770</v>
      </c>
      <c r="K12" s="87"/>
      <c r="L12" s="87">
        <v>0</v>
      </c>
      <c r="M12" s="87"/>
      <c r="N12" s="130"/>
      <c r="O12" s="130">
        <f t="shared" si="3"/>
        <v>0</v>
      </c>
      <c r="P12" s="87"/>
      <c r="Q12" s="89"/>
      <c r="R12" s="130">
        <f t="shared" si="0"/>
        <v>-770</v>
      </c>
      <c r="S12" s="90"/>
      <c r="T12" s="90"/>
      <c r="U12" s="89" t="s">
        <v>120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91"/>
      <c r="AG12" s="91"/>
      <c r="AH12" s="88">
        <f t="shared" si="1"/>
        <v>0</v>
      </c>
      <c r="AI12" s="91"/>
      <c r="AJ12" s="88">
        <f>J12-AA12</f>
        <v>770</v>
      </c>
      <c r="AK12" s="232"/>
      <c r="AL12" s="243">
        <f t="shared" si="4"/>
        <v>770</v>
      </c>
      <c r="AM12" s="41"/>
      <c r="AN12"/>
    </row>
    <row r="13" spans="1:39" ht="12.75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2"/>
        <v>791280</v>
      </c>
      <c r="K13" s="152">
        <f>K4*D13</f>
        <v>787815</v>
      </c>
      <c r="L13" s="77">
        <f>698300+14600</f>
        <v>712900</v>
      </c>
      <c r="M13" s="47" t="s">
        <v>92</v>
      </c>
      <c r="N13" s="78">
        <f>-I13+L13-I14+L14</f>
        <v>-78380</v>
      </c>
      <c r="O13" s="130">
        <f t="shared" si="3"/>
        <v>-74915</v>
      </c>
      <c r="P13" s="96">
        <f>Y13+1000+48075+AD13</f>
        <v>492060</v>
      </c>
      <c r="Q13" s="51" t="s">
        <v>306</v>
      </c>
      <c r="R13" s="171">
        <f t="shared" si="0"/>
        <v>-299220</v>
      </c>
      <c r="S13" s="140" t="s">
        <v>31</v>
      </c>
      <c r="T13" s="50" t="s">
        <v>124</v>
      </c>
      <c r="U13" s="89" t="s">
        <v>41</v>
      </c>
      <c r="V13" s="157" t="s">
        <v>233</v>
      </c>
      <c r="W13" s="157" t="s">
        <v>364</v>
      </c>
      <c r="X13" s="162">
        <v>1830</v>
      </c>
      <c r="Y13" s="162">
        <f>V13+W13+X13</f>
        <v>357575</v>
      </c>
      <c r="Z13" s="162">
        <v>10604</v>
      </c>
      <c r="AA13" s="162">
        <f>Z13+AE13+AF13+AG13</f>
        <v>273009</v>
      </c>
      <c r="AB13" s="147">
        <f>Y13-J13</f>
        <v>-433705</v>
      </c>
      <c r="AC13" s="147">
        <f>Y13-K13</f>
        <v>-430240</v>
      </c>
      <c r="AD13" s="91">
        <v>85410</v>
      </c>
      <c r="AE13" s="91">
        <v>119835</v>
      </c>
      <c r="AF13" s="91">
        <v>57160</v>
      </c>
      <c r="AG13" s="91">
        <f>AD13</f>
        <v>85410</v>
      </c>
      <c r="AH13" s="173">
        <f t="shared" si="1"/>
        <v>87363.96174863388</v>
      </c>
      <c r="AI13" s="147">
        <f>AD13+AB13</f>
        <v>-348295</v>
      </c>
      <c r="AJ13" s="244">
        <f>J13-L13</f>
        <v>78380</v>
      </c>
      <c r="AK13" s="245" t="s">
        <v>345</v>
      </c>
      <c r="AL13" s="243">
        <f t="shared" si="4"/>
        <v>-269915</v>
      </c>
      <c r="AM13" s="41">
        <v>80000</v>
      </c>
    </row>
    <row r="14" spans="1:40" s="15" customFormat="1" ht="12.75">
      <c r="A14" s="99" t="s">
        <v>150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3"/>
        <v>0</v>
      </c>
      <c r="P14" s="88"/>
      <c r="Q14" s="89"/>
      <c r="R14" s="130" t="s">
        <v>230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91"/>
      <c r="AG14" s="91"/>
      <c r="AH14" s="88">
        <f t="shared" si="1"/>
        <v>0</v>
      </c>
      <c r="AI14" s="91"/>
      <c r="AJ14" s="88">
        <f>J14-(AA14*D14)</f>
        <v>0</v>
      </c>
      <c r="AK14" s="232"/>
      <c r="AL14" s="243"/>
      <c r="AM14" s="41"/>
      <c r="AN14"/>
    </row>
    <row r="15" spans="1:40" s="15" customFormat="1" ht="12.75">
      <c r="A15" s="99" t="s">
        <v>151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230</v>
      </c>
      <c r="H15" s="88" t="s">
        <v>230</v>
      </c>
      <c r="I15" s="87" t="e">
        <f>D15*(E15+F15+G15+H15)</f>
        <v>#VALUE!</v>
      </c>
      <c r="J15" s="87" t="e">
        <f t="shared" si="2"/>
        <v>#VALUE!</v>
      </c>
      <c r="K15" s="87"/>
      <c r="L15" s="100">
        <f>930+60</f>
        <v>990</v>
      </c>
      <c r="M15" s="88" t="s">
        <v>92</v>
      </c>
      <c r="N15" s="130" t="e">
        <f>-I15+L15</f>
        <v>#VALUE!</v>
      </c>
      <c r="O15" s="130">
        <f t="shared" si="3"/>
        <v>990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91"/>
      <c r="AG15" s="91"/>
      <c r="AH15" s="88">
        <f t="shared" si="1"/>
        <v>0</v>
      </c>
      <c r="AI15" s="91"/>
      <c r="AJ15" s="88"/>
      <c r="AK15" s="232"/>
      <c r="AL15" s="243"/>
      <c r="AM15" s="41"/>
      <c r="AN15"/>
    </row>
    <row r="16" spans="1:39" ht="12.75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2"/>
        <v>25830</v>
      </c>
      <c r="K16" s="152">
        <f>K4*D16</f>
        <v>25830</v>
      </c>
      <c r="L16" s="98">
        <f>22800+500</f>
        <v>23300</v>
      </c>
      <c r="M16" s="47" t="s">
        <v>92</v>
      </c>
      <c r="N16" s="78">
        <f>-I16+L16</f>
        <v>-2530</v>
      </c>
      <c r="O16" s="130">
        <f t="shared" si="3"/>
        <v>-2530</v>
      </c>
      <c r="P16" s="96">
        <f>Y16+AD16</f>
        <v>10625</v>
      </c>
      <c r="Q16" s="51" t="s">
        <v>307</v>
      </c>
      <c r="R16" s="171">
        <f t="shared" si="0"/>
        <v>-15205</v>
      </c>
      <c r="S16" s="140" t="s">
        <v>31</v>
      </c>
      <c r="T16" s="50" t="s">
        <v>124</v>
      </c>
      <c r="U16" s="89" t="s">
        <v>41</v>
      </c>
      <c r="V16" s="157" t="s">
        <v>234</v>
      </c>
      <c r="W16" s="157" t="s">
        <v>166</v>
      </c>
      <c r="X16" s="162">
        <v>60</v>
      </c>
      <c r="Y16" s="162">
        <f>V16+W16+X16</f>
        <v>10625</v>
      </c>
      <c r="Z16" s="162">
        <v>10604</v>
      </c>
      <c r="AA16" s="162">
        <f>Z16+AE16+AF16+AG16</f>
        <v>10604</v>
      </c>
      <c r="AB16" s="147">
        <f>Y16-J16</f>
        <v>-15205</v>
      </c>
      <c r="AC16" s="147">
        <f>Y16-K16</f>
        <v>-15205</v>
      </c>
      <c r="AD16" s="91">
        <v>0</v>
      </c>
      <c r="AE16" s="91"/>
      <c r="AF16" s="91"/>
      <c r="AG16" s="202"/>
      <c r="AH16" s="173">
        <f t="shared" si="1"/>
        <v>1770.8333333333333</v>
      </c>
      <c r="AI16" s="147">
        <f>AD16+AB16</f>
        <v>-15205</v>
      </c>
      <c r="AJ16" s="244">
        <f>J16-L16</f>
        <v>2530</v>
      </c>
      <c r="AK16" s="245" t="s">
        <v>345</v>
      </c>
      <c r="AL16" s="243">
        <f t="shared" si="4"/>
        <v>-12675</v>
      </c>
      <c r="AM16" s="41">
        <v>3000</v>
      </c>
    </row>
    <row r="17" spans="1:42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2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3"/>
        <v>-195</v>
      </c>
      <c r="P17" s="96">
        <f>Y17+AD17</f>
        <v>4432</v>
      </c>
      <c r="Q17" s="89" t="s">
        <v>303</v>
      </c>
      <c r="R17" s="196">
        <f t="shared" si="0"/>
        <v>-258</v>
      </c>
      <c r="S17" s="50"/>
      <c r="T17" s="50" t="s">
        <v>24</v>
      </c>
      <c r="U17" s="49" t="s">
        <v>120</v>
      </c>
      <c r="V17" s="157" t="s">
        <v>227</v>
      </c>
      <c r="W17" s="157" t="s">
        <v>167</v>
      </c>
      <c r="X17" s="162">
        <v>50</v>
      </c>
      <c r="Y17" s="162">
        <f>V17+W17+X17</f>
        <v>4432</v>
      </c>
      <c r="Z17" s="162">
        <v>4429</v>
      </c>
      <c r="AA17" s="162">
        <f>Z17+AE17+AF17+AG17</f>
        <v>4438</v>
      </c>
      <c r="AB17" s="147">
        <f>Y17-J17</f>
        <v>-258</v>
      </c>
      <c r="AC17" s="147">
        <f>Y17-K17</f>
        <v>127</v>
      </c>
      <c r="AD17" s="147"/>
      <c r="AE17" s="147"/>
      <c r="AF17" s="147"/>
      <c r="AG17" s="202">
        <f>4+3+2</f>
        <v>9</v>
      </c>
      <c r="AH17" s="167">
        <f t="shared" si="1"/>
        <v>4441</v>
      </c>
      <c r="AI17" s="147">
        <f>AD17+AB17</f>
        <v>-258</v>
      </c>
      <c r="AJ17" s="250">
        <f>J17-AA17</f>
        <v>252</v>
      </c>
      <c r="AK17" s="236" t="s">
        <v>388</v>
      </c>
      <c r="AL17" s="243">
        <f t="shared" si="4"/>
        <v>-6</v>
      </c>
      <c r="AM17" s="41">
        <v>650</v>
      </c>
      <c r="AP17" s="191">
        <f>AM17+AM36+AK60</f>
        <v>1750</v>
      </c>
    </row>
    <row r="18" spans="1:39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2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3"/>
        <v>-505</v>
      </c>
      <c r="P18" s="96">
        <f>Y18+AD18</f>
        <v>3592</v>
      </c>
      <c r="Q18" s="89" t="s">
        <v>304</v>
      </c>
      <c r="R18" s="196">
        <f t="shared" si="0"/>
        <v>-713</v>
      </c>
      <c r="S18" s="50"/>
      <c r="T18" s="50" t="s">
        <v>24</v>
      </c>
      <c r="U18" s="49" t="s">
        <v>123</v>
      </c>
      <c r="V18" s="157" t="s">
        <v>227</v>
      </c>
      <c r="W18" s="157" t="s">
        <v>168</v>
      </c>
      <c r="X18" s="162">
        <v>10</v>
      </c>
      <c r="Y18" s="162">
        <f>V18+W18+X18</f>
        <v>3592</v>
      </c>
      <c r="Z18" s="162">
        <v>3590</v>
      </c>
      <c r="AA18" s="162">
        <f>Z18+AE18+AF18+AG18</f>
        <v>3590</v>
      </c>
      <c r="AB18" s="147">
        <f>Y18-J18</f>
        <v>-713</v>
      </c>
      <c r="AC18" s="147">
        <f>Y18-K18</f>
        <v>-713</v>
      </c>
      <c r="AD18" s="91">
        <v>0</v>
      </c>
      <c r="AE18" s="91"/>
      <c r="AF18" s="91"/>
      <c r="AG18" s="202"/>
      <c r="AH18" s="173">
        <f t="shared" si="1"/>
        <v>3592</v>
      </c>
      <c r="AI18" s="147">
        <f>AD18+AB18</f>
        <v>-713</v>
      </c>
      <c r="AJ18" s="88">
        <f>J18-AA18</f>
        <v>715</v>
      </c>
      <c r="AK18" s="235"/>
      <c r="AL18" s="243">
        <f t="shared" si="4"/>
        <v>2</v>
      </c>
      <c r="AM18" s="41">
        <v>800</v>
      </c>
    </row>
    <row r="19" spans="1:39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3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67"/>
      <c r="AG19" s="67"/>
      <c r="AH19" s="104"/>
      <c r="AI19" s="67"/>
      <c r="AJ19" s="104" t="s">
        <v>272</v>
      </c>
      <c r="AK19" s="237"/>
      <c r="AL19" s="104"/>
      <c r="AM19" s="41"/>
    </row>
    <row r="20" spans="1:39" ht="12.75">
      <c r="A20" s="74" t="s">
        <v>77</v>
      </c>
      <c r="B20" s="43" t="s">
        <v>76</v>
      </c>
      <c r="C20" s="54"/>
      <c r="D20" s="44">
        <v>4</v>
      </c>
      <c r="E20" s="45">
        <f>$E$4</f>
        <v>4100</v>
      </c>
      <c r="F20" s="45">
        <v>410</v>
      </c>
      <c r="G20" s="86"/>
      <c r="H20" s="85"/>
      <c r="I20" s="46">
        <f>D20*(E20+F20+G20+H20)</f>
        <v>18040</v>
      </c>
      <c r="J20" s="152">
        <f>I20</f>
        <v>18040</v>
      </c>
      <c r="K20" s="152">
        <f>I20</f>
        <v>18040</v>
      </c>
      <c r="L20" s="77">
        <f>(3800*4)+200</f>
        <v>15400</v>
      </c>
      <c r="M20" s="47" t="s">
        <v>92</v>
      </c>
      <c r="N20" s="78">
        <f>-I20+L20-400</f>
        <v>-3040</v>
      </c>
      <c r="O20" s="130">
        <f>-K20+L20</f>
        <v>-2640</v>
      </c>
      <c r="P20" s="197">
        <f>Y20+2995+2000+AD20</f>
        <v>17039</v>
      </c>
      <c r="Q20" s="89" t="s">
        <v>255</v>
      </c>
      <c r="R20" s="171" t="e">
        <f>-K20+#REF!*D20</f>
        <v>#REF!</v>
      </c>
      <c r="S20" s="50"/>
      <c r="T20" s="50" t="s">
        <v>24</v>
      </c>
      <c r="U20" s="51"/>
      <c r="V20" s="157" t="s">
        <v>239</v>
      </c>
      <c r="W20" s="162">
        <f>230+3557+8245</f>
        <v>12032</v>
      </c>
      <c r="X20" s="162">
        <v>4</v>
      </c>
      <c r="Y20" s="162">
        <f>V20+W20+X20</f>
        <v>12044</v>
      </c>
      <c r="Z20" s="163">
        <v>5537</v>
      </c>
      <c r="AA20" s="162">
        <f>Z20+AE20+AF20+AG20</f>
        <v>13782</v>
      </c>
      <c r="AB20" s="198">
        <f>Y20-J20</f>
        <v>-5996</v>
      </c>
      <c r="AC20" s="198">
        <f>Y20-K20</f>
        <v>-5996</v>
      </c>
      <c r="AD20" s="91">
        <v>0</v>
      </c>
      <c r="AE20" s="91">
        <v>8245</v>
      </c>
      <c r="AF20" s="91"/>
      <c r="AG20" s="199">
        <f>AD20/D20</f>
        <v>0</v>
      </c>
      <c r="AH20" s="179">
        <v>3445</v>
      </c>
      <c r="AI20" s="147">
        <f>AD20+AB20</f>
        <v>-5996</v>
      </c>
      <c r="AJ20" s="179">
        <f>J20-AA20</f>
        <v>4258</v>
      </c>
      <c r="AK20" s="238"/>
      <c r="AL20" s="246">
        <f>AJ20+AI20</f>
        <v>-1738</v>
      </c>
      <c r="AM20" s="41"/>
    </row>
    <row r="21" spans="1:39" ht="12.75">
      <c r="A21" s="74" t="s">
        <v>78</v>
      </c>
      <c r="B21" s="43" t="s">
        <v>76</v>
      </c>
      <c r="C21" s="83"/>
      <c r="D21" s="44">
        <v>2</v>
      </c>
      <c r="E21" s="45">
        <f>$E$4</f>
        <v>4100</v>
      </c>
      <c r="F21" s="45">
        <v>410</v>
      </c>
      <c r="G21" s="86"/>
      <c r="H21" s="85"/>
      <c r="I21" s="46">
        <f>D21*(E21+F21+G21+H21)</f>
        <v>9020</v>
      </c>
      <c r="J21" s="152">
        <f>I21</f>
        <v>9020</v>
      </c>
      <c r="K21" s="152">
        <f>I21</f>
        <v>9020</v>
      </c>
      <c r="L21" s="77">
        <f>(3800*2)+100</f>
        <v>7700</v>
      </c>
      <c r="M21" s="47" t="s">
        <v>92</v>
      </c>
      <c r="N21" s="78">
        <f>-I21+L21-200</f>
        <v>-1520</v>
      </c>
      <c r="O21" s="130">
        <f t="shared" si="3"/>
        <v>-1320</v>
      </c>
      <c r="P21" s="197">
        <f>Y21+1018+1144+AD21</f>
        <v>6639</v>
      </c>
      <c r="Q21" s="89" t="s">
        <v>256</v>
      </c>
      <c r="R21" s="171" t="e">
        <f>-K21+#REF!*D21</f>
        <v>#REF!</v>
      </c>
      <c r="S21" s="90"/>
      <c r="T21" s="50" t="s">
        <v>24</v>
      </c>
      <c r="U21" s="105"/>
      <c r="V21" s="157" t="s">
        <v>236</v>
      </c>
      <c r="W21" s="162">
        <f>2720+1501+252</f>
        <v>4473</v>
      </c>
      <c r="X21" s="162">
        <v>0</v>
      </c>
      <c r="Y21" s="162">
        <f>V21+W21+X21</f>
        <v>4477</v>
      </c>
      <c r="Z21" s="163">
        <v>2503</v>
      </c>
      <c r="AA21" s="162">
        <f>Z21+AE21+AF21+AG21</f>
        <v>5223</v>
      </c>
      <c r="AB21" s="198">
        <f>Y21-J21</f>
        <v>-4543</v>
      </c>
      <c r="AC21" s="198">
        <f>Y21-K21</f>
        <v>-4543</v>
      </c>
      <c r="AD21" s="91">
        <v>0</v>
      </c>
      <c r="AE21" s="91">
        <v>2720</v>
      </c>
      <c r="AF21" s="91"/>
      <c r="AG21" s="199">
        <f>AD21/D21</f>
        <v>0</v>
      </c>
      <c r="AH21" s="179">
        <v>2611</v>
      </c>
      <c r="AI21" s="147">
        <f>AD21+AB21</f>
        <v>-4543</v>
      </c>
      <c r="AJ21" s="179">
        <f>J21-AA21</f>
        <v>3797</v>
      </c>
      <c r="AK21" s="238"/>
      <c r="AL21" s="246">
        <f t="shared" si="4"/>
        <v>-746</v>
      </c>
      <c r="AM21" s="41"/>
    </row>
    <row r="22" spans="1:39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3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67"/>
      <c r="AG22" s="67"/>
      <c r="AH22" s="104"/>
      <c r="AI22" s="67"/>
      <c r="AJ22" s="104" t="s">
        <v>272</v>
      </c>
      <c r="AK22" s="237"/>
      <c r="AL22" s="104"/>
      <c r="AM22" s="41"/>
    </row>
    <row r="23" spans="1:39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3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80"/>
      <c r="AG23" s="80"/>
      <c r="AH23" s="52"/>
      <c r="AI23" s="80"/>
      <c r="AJ23" s="52">
        <f>J23-AH23</f>
        <v>0</v>
      </c>
      <c r="AK23" s="233"/>
      <c r="AL23" s="243"/>
      <c r="AM23" s="41"/>
    </row>
    <row r="24" spans="1:39" ht="12.75">
      <c r="A24" s="81" t="s">
        <v>241</v>
      </c>
      <c r="B24" s="59"/>
      <c r="C24" s="59"/>
      <c r="D24" s="44"/>
      <c r="E24" s="45"/>
      <c r="F24" s="85"/>
      <c r="G24" s="86"/>
      <c r="H24" s="85"/>
      <c r="I24" s="46"/>
      <c r="J24" s="153" t="s">
        <v>230</v>
      </c>
      <c r="K24" s="153" t="s">
        <v>230</v>
      </c>
      <c r="L24" s="77"/>
      <c r="M24" s="47"/>
      <c r="N24" s="130"/>
      <c r="O24" s="130" t="e">
        <f t="shared" si="3"/>
        <v>#VALUE!</v>
      </c>
      <c r="P24" s="47"/>
      <c r="Q24" s="51"/>
      <c r="R24" s="79"/>
      <c r="S24" s="140"/>
      <c r="T24" s="50"/>
      <c r="U24" s="89"/>
      <c r="V24" s="89"/>
      <c r="W24" s="89" t="s">
        <v>244</v>
      </c>
      <c r="X24" s="88"/>
      <c r="Y24" s="88"/>
      <c r="Z24" s="88"/>
      <c r="AA24" s="88"/>
      <c r="AB24" s="80"/>
      <c r="AC24" s="80"/>
      <c r="AD24" s="80"/>
      <c r="AE24" s="80"/>
      <c r="AF24" s="80"/>
      <c r="AG24" s="80"/>
      <c r="AH24" s="52"/>
      <c r="AI24" s="80"/>
      <c r="AJ24" s="52"/>
      <c r="AK24" s="233"/>
      <c r="AL24" s="243"/>
      <c r="AM24" s="41"/>
    </row>
    <row r="25" spans="1:39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3"/>
        <v>20</v>
      </c>
      <c r="P25" s="47">
        <f>Y25+AD25</f>
        <v>347</v>
      </c>
      <c r="Q25" s="51"/>
      <c r="R25" s="79">
        <f t="shared" si="0"/>
        <v>-153</v>
      </c>
      <c r="S25" s="50"/>
      <c r="T25" s="50" t="s">
        <v>24</v>
      </c>
      <c r="U25" s="51"/>
      <c r="V25" s="157"/>
      <c r="W25" s="157" t="s">
        <v>365</v>
      </c>
      <c r="X25" s="88"/>
      <c r="Y25" s="162">
        <f>V25+W25+X25</f>
        <v>347</v>
      </c>
      <c r="Z25" s="162"/>
      <c r="AA25" s="162">
        <f>Z25+AE25+AF25+AG25</f>
        <v>300</v>
      </c>
      <c r="AB25" s="198">
        <f>Y25-J25</f>
        <v>-133</v>
      </c>
      <c r="AC25" s="198">
        <f>Y25-K25</f>
        <v>-133</v>
      </c>
      <c r="AD25" s="91"/>
      <c r="AE25" s="91">
        <v>250</v>
      </c>
      <c r="AF25" s="91">
        <v>50</v>
      </c>
      <c r="AG25" s="91">
        <v>0</v>
      </c>
      <c r="AH25" s="88">
        <f>Y25/D25+AG25</f>
        <v>347</v>
      </c>
      <c r="AI25" s="91"/>
      <c r="AJ25" s="96">
        <f>J25-AA25</f>
        <v>180</v>
      </c>
      <c r="AK25" s="239"/>
      <c r="AL25" s="243">
        <f t="shared" si="4"/>
        <v>180</v>
      </c>
      <c r="AM25" s="41"/>
    </row>
    <row r="26" spans="1:39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3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67"/>
      <c r="AG26" s="67"/>
      <c r="AH26" s="104"/>
      <c r="AI26" s="67"/>
      <c r="AJ26" s="104" t="s">
        <v>272</v>
      </c>
      <c r="AK26" s="237"/>
      <c r="AL26" s="104"/>
      <c r="AM26" s="41"/>
    </row>
    <row r="27" spans="1:39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3"/>
        <v>-455</v>
      </c>
      <c r="P27" s="96">
        <f aca="true" t="shared" si="10" ref="P27:P32">Y27</f>
        <v>3784</v>
      </c>
      <c r="Q27" s="51" t="s">
        <v>169</v>
      </c>
      <c r="R27" s="196">
        <f t="shared" si="0"/>
        <v>-521</v>
      </c>
      <c r="S27" s="140" t="s">
        <v>31</v>
      </c>
      <c r="T27" s="50" t="s">
        <v>24</v>
      </c>
      <c r="U27" s="51" t="s">
        <v>120</v>
      </c>
      <c r="V27" s="157" t="s">
        <v>236</v>
      </c>
      <c r="W27" s="157" t="s">
        <v>169</v>
      </c>
      <c r="X27" s="162">
        <v>0</v>
      </c>
      <c r="Y27" s="162">
        <f aca="true" t="shared" si="11" ref="Y27:Y32">V27+W27+X27</f>
        <v>3784</v>
      </c>
      <c r="Z27" s="162">
        <v>3780</v>
      </c>
      <c r="AA27" s="162">
        <f aca="true" t="shared" si="12" ref="AA27:AA32">Z27+AE27+AF27+AG27</f>
        <v>3780</v>
      </c>
      <c r="AB27" s="147">
        <f aca="true" t="shared" si="13" ref="AB27:AB32">Y27-J27</f>
        <v>-521</v>
      </c>
      <c r="AC27" s="147">
        <f aca="true" t="shared" si="14" ref="AC27:AC32">Y27-K27</f>
        <v>-521</v>
      </c>
      <c r="AD27" s="91"/>
      <c r="AE27" s="91"/>
      <c r="AF27" s="91"/>
      <c r="AG27" s="91">
        <f>AD27</f>
        <v>0</v>
      </c>
      <c r="AH27" s="167">
        <f aca="true" t="shared" si="15" ref="AH27:AH32">Y27/D27</f>
        <v>3784</v>
      </c>
      <c r="AI27" s="147">
        <f aca="true" t="shared" si="16" ref="AI27:AI32">AD27+AB27</f>
        <v>-521</v>
      </c>
      <c r="AJ27" s="167">
        <f aca="true" t="shared" si="17" ref="AJ27:AJ32">J27-AA27</f>
        <v>525</v>
      </c>
      <c r="AK27" s="236"/>
      <c r="AL27" s="243">
        <f t="shared" si="4"/>
        <v>4</v>
      </c>
      <c r="AM27" s="41"/>
    </row>
    <row r="28" spans="1:39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3"/>
        <v>-390</v>
      </c>
      <c r="P28" s="96">
        <f>Y28+AD28</f>
        <v>11551</v>
      </c>
      <c r="Q28" s="89" t="s">
        <v>305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243</v>
      </c>
      <c r="W28" s="162">
        <f>982+9250+1200</f>
        <v>11432</v>
      </c>
      <c r="X28" s="162">
        <v>0</v>
      </c>
      <c r="Y28" s="162">
        <f t="shared" si="11"/>
        <v>11551</v>
      </c>
      <c r="Z28" s="162">
        <v>4563</v>
      </c>
      <c r="AA28" s="162">
        <f t="shared" si="12"/>
        <v>8197</v>
      </c>
      <c r="AB28" s="147">
        <f t="shared" si="13"/>
        <v>2941</v>
      </c>
      <c r="AC28" s="147">
        <f t="shared" si="14"/>
        <v>2941</v>
      </c>
      <c r="AD28" s="91"/>
      <c r="AE28" s="91">
        <v>3565</v>
      </c>
      <c r="AF28" s="91"/>
      <c r="AG28" s="91">
        <f>69</f>
        <v>69</v>
      </c>
      <c r="AH28" s="167">
        <f>Y28/D28+AG28</f>
        <v>5844.5</v>
      </c>
      <c r="AI28" s="147">
        <f t="shared" si="16"/>
        <v>2941</v>
      </c>
      <c r="AJ28" s="167">
        <f t="shared" si="17"/>
        <v>413</v>
      </c>
      <c r="AK28" s="236"/>
      <c r="AL28" s="246">
        <f t="shared" si="4"/>
        <v>3354</v>
      </c>
      <c r="AM28" s="41"/>
    </row>
    <row r="29" spans="1:39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3"/>
        <v>-210</v>
      </c>
      <c r="P29" s="96">
        <f t="shared" si="10"/>
        <v>8305</v>
      </c>
      <c r="Q29" s="51" t="s">
        <v>170</v>
      </c>
      <c r="R29" s="196">
        <f t="shared" si="0"/>
        <v>-1075</v>
      </c>
      <c r="S29" s="140" t="s">
        <v>31</v>
      </c>
      <c r="T29" s="50" t="s">
        <v>24</v>
      </c>
      <c r="U29" s="51" t="s">
        <v>120</v>
      </c>
      <c r="V29" s="157" t="s">
        <v>237</v>
      </c>
      <c r="W29" s="157" t="s">
        <v>170</v>
      </c>
      <c r="X29" s="162">
        <v>0</v>
      </c>
      <c r="Y29" s="162">
        <f t="shared" si="11"/>
        <v>8305</v>
      </c>
      <c r="Z29" s="162">
        <v>8300</v>
      </c>
      <c r="AA29" s="162">
        <f t="shared" si="12"/>
        <v>8300</v>
      </c>
      <c r="AB29" s="147">
        <f t="shared" si="13"/>
        <v>-1075</v>
      </c>
      <c r="AC29" s="147">
        <f t="shared" si="14"/>
        <v>-305</v>
      </c>
      <c r="AD29" s="91"/>
      <c r="AE29" s="91"/>
      <c r="AF29" s="91"/>
      <c r="AG29" s="91">
        <f>AD29</f>
        <v>0</v>
      </c>
      <c r="AH29" s="167">
        <f t="shared" si="15"/>
        <v>4152.5</v>
      </c>
      <c r="AI29" s="147">
        <f t="shared" si="16"/>
        <v>-1075</v>
      </c>
      <c r="AJ29" s="167">
        <f t="shared" si="17"/>
        <v>1080</v>
      </c>
      <c r="AK29" s="236"/>
      <c r="AL29" s="243">
        <f t="shared" si="4"/>
        <v>5</v>
      </c>
      <c r="AM29" s="41"/>
    </row>
    <row r="30" spans="1:39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3"/>
        <v>-620</v>
      </c>
      <c r="P30" s="96">
        <f t="shared" si="10"/>
        <v>16406</v>
      </c>
      <c r="Q30" s="51" t="s">
        <v>171</v>
      </c>
      <c r="R30" s="196">
        <f t="shared" si="0"/>
        <v>-6734</v>
      </c>
      <c r="S30" s="140" t="s">
        <v>31</v>
      </c>
      <c r="T30" s="50" t="s">
        <v>24</v>
      </c>
      <c r="U30" s="51" t="s">
        <v>119</v>
      </c>
      <c r="V30" s="157" t="s">
        <v>238</v>
      </c>
      <c r="W30" s="157" t="s">
        <v>171</v>
      </c>
      <c r="X30" s="162">
        <v>0</v>
      </c>
      <c r="Y30" s="162">
        <f t="shared" si="11"/>
        <v>16406</v>
      </c>
      <c r="Z30" s="162">
        <v>16400</v>
      </c>
      <c r="AA30" s="162">
        <f t="shared" si="12"/>
        <v>16400</v>
      </c>
      <c r="AB30" s="147">
        <f t="shared" si="13"/>
        <v>-6734</v>
      </c>
      <c r="AC30" s="147">
        <f t="shared" si="14"/>
        <v>-814</v>
      </c>
      <c r="AD30" s="91"/>
      <c r="AE30" s="91"/>
      <c r="AF30" s="91"/>
      <c r="AG30" s="91">
        <f>AD30</f>
        <v>0</v>
      </c>
      <c r="AH30" s="167">
        <f t="shared" si="15"/>
        <v>4101.5</v>
      </c>
      <c r="AI30" s="147">
        <f t="shared" si="16"/>
        <v>-6734</v>
      </c>
      <c r="AJ30" s="167">
        <f t="shared" si="17"/>
        <v>6740</v>
      </c>
      <c r="AK30" s="236"/>
      <c r="AL30" s="243">
        <f t="shared" si="4"/>
        <v>6</v>
      </c>
      <c r="AM30" s="41"/>
    </row>
    <row r="31" spans="1:39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3"/>
        <v>-2490</v>
      </c>
      <c r="P31" s="96">
        <f t="shared" si="10"/>
        <v>73140</v>
      </c>
      <c r="Q31" s="51" t="s">
        <v>308</v>
      </c>
      <c r="R31" s="196">
        <f t="shared" si="0"/>
        <v>-11280</v>
      </c>
      <c r="S31" s="50"/>
      <c r="T31" s="50"/>
      <c r="U31" s="51" t="s">
        <v>120</v>
      </c>
      <c r="V31" s="157" t="s">
        <v>235</v>
      </c>
      <c r="W31" s="157" t="s">
        <v>172</v>
      </c>
      <c r="X31" s="162">
        <v>0</v>
      </c>
      <c r="Y31" s="249">
        <f t="shared" si="11"/>
        <v>73140</v>
      </c>
      <c r="Z31" s="162">
        <v>85500</v>
      </c>
      <c r="AA31" s="249">
        <f t="shared" si="12"/>
        <v>85500</v>
      </c>
      <c r="AB31" s="147">
        <f t="shared" si="13"/>
        <v>-11280</v>
      </c>
      <c r="AC31" s="147">
        <f t="shared" si="14"/>
        <v>-4350</v>
      </c>
      <c r="AD31" s="91"/>
      <c r="AE31" s="91"/>
      <c r="AF31" s="91"/>
      <c r="AG31" s="91">
        <f>AD31</f>
        <v>0</v>
      </c>
      <c r="AH31" s="167">
        <f t="shared" si="15"/>
        <v>4063.3333333333335</v>
      </c>
      <c r="AI31" s="147">
        <f t="shared" si="16"/>
        <v>-11280</v>
      </c>
      <c r="AJ31" s="167">
        <f t="shared" si="17"/>
        <v>-1080</v>
      </c>
      <c r="AK31" s="236"/>
      <c r="AL31" s="246">
        <f t="shared" si="4"/>
        <v>-12360</v>
      </c>
      <c r="AM31" s="41"/>
    </row>
    <row r="32" spans="1:98" s="142" customFormat="1" ht="12.75">
      <c r="A32" s="109" t="s">
        <v>37</v>
      </c>
      <c r="B32" s="108"/>
      <c r="C32" s="108" t="s">
        <v>125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229</v>
      </c>
      <c r="M32" s="47" t="s">
        <v>94</v>
      </c>
      <c r="N32" s="78">
        <f t="shared" si="9"/>
        <v>17460</v>
      </c>
      <c r="O32" s="130">
        <f t="shared" si="3"/>
        <v>19770</v>
      </c>
      <c r="P32" s="96">
        <f t="shared" si="10"/>
        <v>45640</v>
      </c>
      <c r="Q32" s="89" t="s">
        <v>229</v>
      </c>
      <c r="R32" s="196">
        <f t="shared" si="0"/>
        <v>17500</v>
      </c>
      <c r="S32" s="141"/>
      <c r="T32" s="141" t="s">
        <v>24</v>
      </c>
      <c r="U32" s="49" t="s">
        <v>121</v>
      </c>
      <c r="V32" s="157" t="s">
        <v>235</v>
      </c>
      <c r="W32" s="157" t="s">
        <v>229</v>
      </c>
      <c r="X32" s="162">
        <v>0</v>
      </c>
      <c r="Y32" s="162">
        <f t="shared" si="11"/>
        <v>45640</v>
      </c>
      <c r="Z32" s="162">
        <v>45600</v>
      </c>
      <c r="AA32" s="162">
        <f t="shared" si="12"/>
        <v>45600</v>
      </c>
      <c r="AB32" s="147">
        <f t="shared" si="13"/>
        <v>17500</v>
      </c>
      <c r="AC32" s="147">
        <f t="shared" si="14"/>
        <v>19810</v>
      </c>
      <c r="AD32" s="91"/>
      <c r="AE32" s="91"/>
      <c r="AF32" s="91"/>
      <c r="AG32" s="91">
        <f>AD32</f>
        <v>0</v>
      </c>
      <c r="AH32" s="179">
        <f t="shared" si="15"/>
        <v>7606.666666666667</v>
      </c>
      <c r="AI32" s="147">
        <f t="shared" si="16"/>
        <v>17500</v>
      </c>
      <c r="AJ32" s="167">
        <f t="shared" si="17"/>
        <v>-17460</v>
      </c>
      <c r="AK32" s="238"/>
      <c r="AL32" s="243">
        <f t="shared" si="4"/>
        <v>40</v>
      </c>
      <c r="AM32" s="41"/>
      <c r="AN32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</row>
    <row r="33" spans="1:39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67"/>
      <c r="AG33" s="67"/>
      <c r="AH33" s="104"/>
      <c r="AI33" s="67"/>
      <c r="AJ33" s="104" t="s">
        <v>272</v>
      </c>
      <c r="AK33" s="237"/>
      <c r="AL33" s="104"/>
      <c r="AM33" s="41"/>
    </row>
    <row r="34" spans="1:39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91"/>
      <c r="AG34" s="91"/>
      <c r="AH34" s="88"/>
      <c r="AI34" s="91"/>
      <c r="AJ34" s="88"/>
      <c r="AK34" s="232"/>
      <c r="AL34" s="243"/>
      <c r="AM34" s="41"/>
    </row>
    <row r="35" spans="1:39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1"/>
      <c r="AG35" s="121"/>
      <c r="AH35" s="125"/>
      <c r="AI35" s="121"/>
      <c r="AJ35" s="125" t="s">
        <v>272</v>
      </c>
      <c r="AK35" s="240"/>
      <c r="AL35" s="125"/>
      <c r="AM35" s="41"/>
    </row>
    <row r="36" spans="1:39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8" ref="F36:F51">$E36*5/100</f>
        <v>205</v>
      </c>
      <c r="G36" s="86">
        <f>$G$4</f>
        <v>350</v>
      </c>
      <c r="H36" s="88">
        <f aca="true" t="shared" si="19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310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173</v>
      </c>
      <c r="X36" s="164">
        <v>10</v>
      </c>
      <c r="Y36" s="162">
        <f>V36+W36+X36</f>
        <v>4090</v>
      </c>
      <c r="Z36" s="162">
        <v>4089</v>
      </c>
      <c r="AA36" s="162">
        <f aca="true" t="shared" si="20" ref="AA36:AA47">Z36+AE36+AF36+AG36</f>
        <v>4133</v>
      </c>
      <c r="AB36" s="147">
        <f>Y36-J36</f>
        <v>-600</v>
      </c>
      <c r="AC36" s="147">
        <f>Y36-K36</f>
        <v>-215</v>
      </c>
      <c r="AD36" s="147"/>
      <c r="AE36" s="147"/>
      <c r="AF36" s="147"/>
      <c r="AG36" s="202">
        <f>43+1</f>
        <v>44</v>
      </c>
      <c r="AH36" s="167">
        <f>Y36/D36</f>
        <v>4090</v>
      </c>
      <c r="AI36" s="147">
        <f aca="true" t="shared" si="21" ref="AI36:AI51">AD36+AB36</f>
        <v>-600</v>
      </c>
      <c r="AJ36" s="167">
        <f>J36-AA36</f>
        <v>557</v>
      </c>
      <c r="AK36" s="236"/>
      <c r="AL36" s="243">
        <f t="shared" si="4"/>
        <v>-43</v>
      </c>
      <c r="AM36" s="41">
        <v>600</v>
      </c>
    </row>
    <row r="37" spans="1:39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2" ref="E37:E51">$E$4</f>
        <v>4100</v>
      </c>
      <c r="F37" s="45">
        <f t="shared" si="18"/>
        <v>205</v>
      </c>
      <c r="G37" s="86">
        <f aca="true" t="shared" si="23" ref="G37:G51">$G$4</f>
        <v>350</v>
      </c>
      <c r="H37" s="88">
        <f t="shared" si="19"/>
        <v>35</v>
      </c>
      <c r="I37" s="46">
        <f aca="true" t="shared" si="24" ref="I37:I50">D37*(E37+F37+G37+H37)</f>
        <v>4690</v>
      </c>
      <c r="J37" s="152">
        <f aca="true" t="shared" si="25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6" ref="O37:O50">-K37+L37</f>
        <v>-145</v>
      </c>
      <c r="P37" s="96">
        <f aca="true" t="shared" si="27" ref="P37:P50">Y37</f>
        <v>4092</v>
      </c>
      <c r="Q37" s="112" t="s">
        <v>173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227</v>
      </c>
      <c r="W37" s="157" t="s">
        <v>173</v>
      </c>
      <c r="X37" s="164">
        <v>10</v>
      </c>
      <c r="Y37" s="162">
        <f aca="true" t="shared" si="28" ref="Y37:Y50">V37+W37+X37</f>
        <v>4092</v>
      </c>
      <c r="Z37" s="162">
        <v>4080</v>
      </c>
      <c r="AA37" s="162">
        <f t="shared" si="20"/>
        <v>4094</v>
      </c>
      <c r="AB37" s="147">
        <f>Y37-J37</f>
        <v>-598</v>
      </c>
      <c r="AC37" s="147">
        <f aca="true" t="shared" si="29" ref="AC37:AC50">Y37-K37</f>
        <v>-213</v>
      </c>
      <c r="AD37" s="147"/>
      <c r="AE37" s="147"/>
      <c r="AF37" s="147"/>
      <c r="AG37" s="202">
        <v>14</v>
      </c>
      <c r="AH37" s="167">
        <f aca="true" t="shared" si="30" ref="AH37:AH50">Y37/D37</f>
        <v>4092</v>
      </c>
      <c r="AI37" s="147">
        <f t="shared" si="21"/>
        <v>-598</v>
      </c>
      <c r="AJ37" s="167">
        <f>J37-AA37</f>
        <v>596</v>
      </c>
      <c r="AK37" s="236"/>
      <c r="AL37" s="243">
        <f t="shared" si="4"/>
        <v>-2</v>
      </c>
      <c r="AM37" s="41">
        <v>650</v>
      </c>
    </row>
    <row r="38" spans="1:39" ht="12.75">
      <c r="A38" s="109" t="s">
        <v>34</v>
      </c>
      <c r="B38" s="108"/>
      <c r="C38" s="108" t="s">
        <v>35</v>
      </c>
      <c r="D38" s="110">
        <v>3</v>
      </c>
      <c r="E38" s="45">
        <f t="shared" si="22"/>
        <v>4100</v>
      </c>
      <c r="F38" s="45">
        <f t="shared" si="18"/>
        <v>205</v>
      </c>
      <c r="G38" s="86">
        <f t="shared" si="23"/>
        <v>350</v>
      </c>
      <c r="H38" s="88">
        <f t="shared" si="19"/>
        <v>35</v>
      </c>
      <c r="I38" s="46">
        <f t="shared" si="24"/>
        <v>14070</v>
      </c>
      <c r="J38" s="152">
        <f t="shared" si="25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Y38+982+AD38</f>
        <v>9266</v>
      </c>
      <c r="Q38" s="112" t="s">
        <v>316</v>
      </c>
      <c r="R38" s="130">
        <f t="shared" si="0"/>
        <v>-4804</v>
      </c>
      <c r="S38" s="113"/>
      <c r="T38" s="113" t="s">
        <v>24</v>
      </c>
      <c r="U38" s="112" t="s">
        <v>109</v>
      </c>
      <c r="V38" s="158" t="s">
        <v>242</v>
      </c>
      <c r="W38" s="164">
        <f>3565+3510+1053</f>
        <v>8128</v>
      </c>
      <c r="X38" s="164">
        <v>0</v>
      </c>
      <c r="Y38" s="249">
        <f>V38+W38+X38+AD38</f>
        <v>8284</v>
      </c>
      <c r="Z38" s="88">
        <v>19450</v>
      </c>
      <c r="AA38" s="249">
        <f t="shared" si="20"/>
        <v>20432</v>
      </c>
      <c r="AB38" s="147">
        <f>Y38-J38</f>
        <v>-5786</v>
      </c>
      <c r="AC38" s="147">
        <f t="shared" si="29"/>
        <v>-4631</v>
      </c>
      <c r="AD38" s="147">
        <v>0</v>
      </c>
      <c r="AE38" s="91">
        <v>982</v>
      </c>
      <c r="AF38" s="147"/>
      <c r="AG38" s="147">
        <v>0</v>
      </c>
      <c r="AH38" s="195">
        <f>Y38/D38+AG20</f>
        <v>2761.3333333333335</v>
      </c>
      <c r="AI38" s="147">
        <f t="shared" si="21"/>
        <v>-5786</v>
      </c>
      <c r="AJ38" s="195">
        <f>J38-AA38</f>
        <v>-6362</v>
      </c>
      <c r="AK38" s="248" t="s">
        <v>387</v>
      </c>
      <c r="AL38" s="246">
        <f t="shared" si="4"/>
        <v>-12148</v>
      </c>
      <c r="AM38" s="41"/>
    </row>
    <row r="39" spans="1:39" ht="12.75">
      <c r="A39" s="109" t="s">
        <v>36</v>
      </c>
      <c r="B39" s="108"/>
      <c r="C39" s="108" t="s">
        <v>26</v>
      </c>
      <c r="D39" s="110">
        <v>3</v>
      </c>
      <c r="E39" s="45">
        <f t="shared" si="22"/>
        <v>4100</v>
      </c>
      <c r="F39" s="45">
        <f t="shared" si="18"/>
        <v>205</v>
      </c>
      <c r="G39" s="86">
        <f t="shared" si="23"/>
        <v>350</v>
      </c>
      <c r="H39" s="88">
        <f t="shared" si="19"/>
        <v>35</v>
      </c>
      <c r="I39" s="46">
        <f t="shared" si="24"/>
        <v>14070</v>
      </c>
      <c r="J39" s="152">
        <f t="shared" si="25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1" ref="N39:N50">-I39+L39</f>
        <v>-1770</v>
      </c>
      <c r="O39" s="130">
        <f t="shared" si="26"/>
        <v>-615</v>
      </c>
      <c r="P39" s="96">
        <f t="shared" si="27"/>
        <v>11336</v>
      </c>
      <c r="Q39" s="112" t="s">
        <v>174</v>
      </c>
      <c r="R39" s="130">
        <f t="shared" si="0"/>
        <v>-2734</v>
      </c>
      <c r="S39" s="113"/>
      <c r="T39" s="113" t="s">
        <v>24</v>
      </c>
      <c r="U39" s="112" t="s">
        <v>119</v>
      </c>
      <c r="V39" s="158" t="s">
        <v>238</v>
      </c>
      <c r="W39" s="158" t="s">
        <v>174</v>
      </c>
      <c r="X39" s="164">
        <v>0</v>
      </c>
      <c r="Y39" s="162">
        <f>V39+W39+X39+AD39</f>
        <v>11336</v>
      </c>
      <c r="Z39" s="162">
        <v>9530</v>
      </c>
      <c r="AA39" s="162">
        <f t="shared" si="20"/>
        <v>11330</v>
      </c>
      <c r="AB39" s="147">
        <f>Y39-J39</f>
        <v>-2734</v>
      </c>
      <c r="AC39" s="147">
        <f t="shared" si="29"/>
        <v>-1579</v>
      </c>
      <c r="AD39" s="91">
        <v>1800</v>
      </c>
      <c r="AE39" s="91"/>
      <c r="AF39" s="91"/>
      <c r="AG39" s="91">
        <f>AD39</f>
        <v>1800</v>
      </c>
      <c r="AH39" s="195">
        <f t="shared" si="30"/>
        <v>3778.6666666666665</v>
      </c>
      <c r="AI39" s="147">
        <f t="shared" si="21"/>
        <v>-934</v>
      </c>
      <c r="AJ39" s="195">
        <f aca="true" t="shared" si="32" ref="AJ39:AJ51">J39-AA39</f>
        <v>2740</v>
      </c>
      <c r="AK39" s="241"/>
      <c r="AL39" s="246">
        <f t="shared" si="4"/>
        <v>1806</v>
      </c>
      <c r="AM39" s="41"/>
    </row>
    <row r="40" spans="1:39" ht="12.75">
      <c r="A40" s="109" t="s">
        <v>37</v>
      </c>
      <c r="B40" s="108"/>
      <c r="C40" s="108" t="s">
        <v>125</v>
      </c>
      <c r="D40" s="110">
        <v>6</v>
      </c>
      <c r="E40" s="45">
        <f t="shared" si="22"/>
        <v>4100</v>
      </c>
      <c r="F40" s="45">
        <f t="shared" si="18"/>
        <v>205</v>
      </c>
      <c r="G40" s="86">
        <f t="shared" si="23"/>
        <v>350</v>
      </c>
      <c r="H40" s="88">
        <f t="shared" si="19"/>
        <v>35</v>
      </c>
      <c r="I40" s="46">
        <f t="shared" si="24"/>
        <v>28140</v>
      </c>
      <c r="J40" s="152">
        <f t="shared" si="25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1"/>
        <v>-3140</v>
      </c>
      <c r="O40" s="130">
        <f t="shared" si="26"/>
        <v>-830</v>
      </c>
      <c r="P40" s="96">
        <f t="shared" si="27"/>
        <v>24000</v>
      </c>
      <c r="Q40" s="112" t="s">
        <v>175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175</v>
      </c>
      <c r="X40" s="164">
        <v>0</v>
      </c>
      <c r="Y40" s="162">
        <f t="shared" si="28"/>
        <v>24000</v>
      </c>
      <c r="Z40" s="162">
        <v>24000</v>
      </c>
      <c r="AA40" s="162">
        <f t="shared" si="20"/>
        <v>24000</v>
      </c>
      <c r="AB40" s="147">
        <f>Y40-J40</f>
        <v>-4140</v>
      </c>
      <c r="AC40" s="147">
        <f t="shared" si="29"/>
        <v>-1830</v>
      </c>
      <c r="AD40" s="147"/>
      <c r="AE40" s="147"/>
      <c r="AF40" s="147"/>
      <c r="AG40" s="147"/>
      <c r="AH40" s="195">
        <f t="shared" si="30"/>
        <v>4000</v>
      </c>
      <c r="AI40" s="147">
        <f t="shared" si="21"/>
        <v>-4140</v>
      </c>
      <c r="AJ40" s="195">
        <f t="shared" si="32"/>
        <v>4140</v>
      </c>
      <c r="AK40" s="241"/>
      <c r="AL40" s="243">
        <f t="shared" si="4"/>
        <v>0</v>
      </c>
      <c r="AM40" s="41"/>
    </row>
    <row r="41" spans="1:39" ht="12.75">
      <c r="A41" s="109" t="s">
        <v>38</v>
      </c>
      <c r="B41" s="108"/>
      <c r="C41" s="108" t="s">
        <v>27</v>
      </c>
      <c r="D41" s="110">
        <v>3</v>
      </c>
      <c r="E41" s="45">
        <f t="shared" si="22"/>
        <v>4100</v>
      </c>
      <c r="F41" s="45">
        <f t="shared" si="18"/>
        <v>205</v>
      </c>
      <c r="G41" s="86">
        <f t="shared" si="23"/>
        <v>350</v>
      </c>
      <c r="H41" s="88">
        <f t="shared" si="19"/>
        <v>35</v>
      </c>
      <c r="I41" s="46">
        <f t="shared" si="24"/>
        <v>14070</v>
      </c>
      <c r="J41" s="152">
        <f t="shared" si="25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1"/>
        <v>-1670</v>
      </c>
      <c r="O41" s="130">
        <f t="shared" si="26"/>
        <v>-515</v>
      </c>
      <c r="P41" s="96">
        <f t="shared" si="27"/>
        <v>14306</v>
      </c>
      <c r="Q41" s="112" t="s">
        <v>231</v>
      </c>
      <c r="R41" s="130">
        <f t="shared" si="0"/>
        <v>236</v>
      </c>
      <c r="S41" s="113"/>
      <c r="T41" s="113" t="s">
        <v>24</v>
      </c>
      <c r="U41" s="112" t="s">
        <v>120</v>
      </c>
      <c r="V41" s="158" t="s">
        <v>238</v>
      </c>
      <c r="W41" s="158" t="s">
        <v>231</v>
      </c>
      <c r="X41" s="164">
        <v>2300</v>
      </c>
      <c r="Y41" s="249">
        <f t="shared" si="28"/>
        <v>14306</v>
      </c>
      <c r="Z41" s="162">
        <v>12000</v>
      </c>
      <c r="AA41" s="249">
        <f t="shared" si="20"/>
        <v>12000</v>
      </c>
      <c r="AB41" s="147">
        <f aca="true" t="shared" si="33" ref="AB41:AB50">Y41-J41</f>
        <v>236</v>
      </c>
      <c r="AC41" s="147">
        <f t="shared" si="29"/>
        <v>1391</v>
      </c>
      <c r="AD41" s="147"/>
      <c r="AE41" s="147"/>
      <c r="AF41" s="147"/>
      <c r="AG41" s="147"/>
      <c r="AH41" s="167">
        <f t="shared" si="30"/>
        <v>4768.666666666667</v>
      </c>
      <c r="AI41" s="147">
        <f t="shared" si="21"/>
        <v>236</v>
      </c>
      <c r="AJ41" s="167">
        <f t="shared" si="32"/>
        <v>2070</v>
      </c>
      <c r="AK41" s="236"/>
      <c r="AL41" s="246">
        <f t="shared" si="4"/>
        <v>2306</v>
      </c>
      <c r="AM41" s="41"/>
    </row>
    <row r="42" spans="1:39" ht="12.75">
      <c r="A42" s="109" t="s">
        <v>40</v>
      </c>
      <c r="B42" s="108"/>
      <c r="C42" s="108" t="s">
        <v>126</v>
      </c>
      <c r="D42" s="110">
        <v>2</v>
      </c>
      <c r="E42" s="45">
        <f t="shared" si="22"/>
        <v>4100</v>
      </c>
      <c r="F42" s="45">
        <f>$E42*30/100</f>
        <v>1230</v>
      </c>
      <c r="G42" s="86">
        <f t="shared" si="23"/>
        <v>350</v>
      </c>
      <c r="H42" s="88">
        <f>$G42*30/100</f>
        <v>105</v>
      </c>
      <c r="I42" s="46">
        <f t="shared" si="24"/>
        <v>11570</v>
      </c>
      <c r="J42" s="152">
        <f t="shared" si="25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1"/>
        <v>-7370</v>
      </c>
      <c r="O42" s="130">
        <f t="shared" si="26"/>
        <v>-4410</v>
      </c>
      <c r="P42" s="96">
        <f t="shared" si="27"/>
        <v>4200</v>
      </c>
      <c r="Q42" s="112" t="s">
        <v>179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179</v>
      </c>
      <c r="X42" s="164">
        <v>0</v>
      </c>
      <c r="Y42" s="162">
        <f t="shared" si="28"/>
        <v>4200</v>
      </c>
      <c r="Z42" s="162">
        <v>4200</v>
      </c>
      <c r="AA42" s="162">
        <f t="shared" si="20"/>
        <v>4200</v>
      </c>
      <c r="AB42" s="147">
        <f t="shared" si="33"/>
        <v>-7370</v>
      </c>
      <c r="AC42" s="147">
        <f t="shared" si="29"/>
        <v>-4410</v>
      </c>
      <c r="AD42" s="147"/>
      <c r="AE42" s="147"/>
      <c r="AF42" s="147"/>
      <c r="AG42" s="147"/>
      <c r="AH42" s="167">
        <f t="shared" si="30"/>
        <v>2100</v>
      </c>
      <c r="AI42" s="147">
        <f t="shared" si="21"/>
        <v>-7370</v>
      </c>
      <c r="AJ42" s="167">
        <f t="shared" si="32"/>
        <v>7370</v>
      </c>
      <c r="AK42" s="236"/>
      <c r="AL42" s="243">
        <f t="shared" si="4"/>
        <v>0</v>
      </c>
      <c r="AM42" s="41"/>
    </row>
    <row r="43" spans="1:43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2"/>
        <v>4100</v>
      </c>
      <c r="F43" s="45">
        <f t="shared" si="18"/>
        <v>205</v>
      </c>
      <c r="G43" s="86">
        <f t="shared" si="23"/>
        <v>350</v>
      </c>
      <c r="H43" s="88">
        <f t="shared" si="19"/>
        <v>35</v>
      </c>
      <c r="I43" s="46">
        <f t="shared" si="24"/>
        <v>9380</v>
      </c>
      <c r="J43" s="152">
        <f t="shared" si="25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1"/>
        <v>-1108</v>
      </c>
      <c r="O43" s="130">
        <f t="shared" si="26"/>
        <v>-338</v>
      </c>
      <c r="P43" s="96">
        <f t="shared" si="27"/>
        <v>8204</v>
      </c>
      <c r="Q43" s="51" t="s">
        <v>314</v>
      </c>
      <c r="R43" s="130">
        <f t="shared" si="0"/>
        <v>-1176</v>
      </c>
      <c r="S43" s="140"/>
      <c r="T43" s="113" t="s">
        <v>24</v>
      </c>
      <c r="U43" s="51"/>
      <c r="V43" s="157" t="s">
        <v>236</v>
      </c>
      <c r="W43" s="157"/>
      <c r="X43" s="162">
        <v>8200</v>
      </c>
      <c r="Y43" s="162">
        <f t="shared" si="28"/>
        <v>8204</v>
      </c>
      <c r="Z43" s="162">
        <v>8200</v>
      </c>
      <c r="AA43" s="162">
        <f t="shared" si="20"/>
        <v>8200</v>
      </c>
      <c r="AB43" s="147">
        <f t="shared" si="33"/>
        <v>-1176</v>
      </c>
      <c r="AC43" s="147">
        <f t="shared" si="29"/>
        <v>-406</v>
      </c>
      <c r="AD43" s="147"/>
      <c r="AE43" s="147"/>
      <c r="AF43" s="147"/>
      <c r="AG43" s="147"/>
      <c r="AH43" s="167">
        <f t="shared" si="30"/>
        <v>4102</v>
      </c>
      <c r="AI43" s="147">
        <f t="shared" si="21"/>
        <v>-1176</v>
      </c>
      <c r="AJ43" s="167">
        <f t="shared" si="32"/>
        <v>1180</v>
      </c>
      <c r="AK43" s="236"/>
      <c r="AL43" s="243">
        <f t="shared" si="4"/>
        <v>4</v>
      </c>
      <c r="AM43" s="41"/>
      <c r="AQ43" s="8"/>
    </row>
    <row r="44" spans="1:39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2"/>
        <v>4100</v>
      </c>
      <c r="F44" s="45">
        <f t="shared" si="18"/>
        <v>205</v>
      </c>
      <c r="G44" s="86">
        <f t="shared" si="23"/>
        <v>350</v>
      </c>
      <c r="H44" s="88">
        <f t="shared" si="19"/>
        <v>35</v>
      </c>
      <c r="I44" s="46">
        <f t="shared" si="24"/>
        <v>4690</v>
      </c>
      <c r="J44" s="152">
        <f t="shared" si="25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1"/>
        <v>-554</v>
      </c>
      <c r="O44" s="130">
        <f t="shared" si="26"/>
        <v>-169</v>
      </c>
      <c r="P44" s="96">
        <f t="shared" si="27"/>
        <v>4102</v>
      </c>
      <c r="Q44" s="51" t="s">
        <v>311</v>
      </c>
      <c r="R44" s="130">
        <f t="shared" si="0"/>
        <v>-588</v>
      </c>
      <c r="S44" s="140"/>
      <c r="T44" s="113" t="s">
        <v>24</v>
      </c>
      <c r="U44" s="51"/>
      <c r="V44" s="157" t="s">
        <v>227</v>
      </c>
      <c r="W44" s="157"/>
      <c r="X44" s="162">
        <v>4100</v>
      </c>
      <c r="Y44" s="162">
        <f t="shared" si="28"/>
        <v>4102</v>
      </c>
      <c r="Z44" s="162">
        <v>4100</v>
      </c>
      <c r="AA44" s="162">
        <f t="shared" si="20"/>
        <v>4100</v>
      </c>
      <c r="AB44" s="147">
        <f t="shared" si="33"/>
        <v>-588</v>
      </c>
      <c r="AC44" s="147">
        <f t="shared" si="29"/>
        <v>-203</v>
      </c>
      <c r="AD44" s="147"/>
      <c r="AE44" s="147"/>
      <c r="AF44" s="147"/>
      <c r="AG44" s="147"/>
      <c r="AH44" s="167">
        <f t="shared" si="30"/>
        <v>4102</v>
      </c>
      <c r="AI44" s="147">
        <f t="shared" si="21"/>
        <v>-588</v>
      </c>
      <c r="AJ44" s="167">
        <f t="shared" si="32"/>
        <v>590</v>
      </c>
      <c r="AK44" s="236"/>
      <c r="AL44" s="243">
        <f t="shared" si="4"/>
        <v>2</v>
      </c>
      <c r="AM44" s="41"/>
    </row>
    <row r="45" spans="1:39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2"/>
        <v>4100</v>
      </c>
      <c r="F45" s="45">
        <f t="shared" si="18"/>
        <v>205</v>
      </c>
      <c r="G45" s="86">
        <f t="shared" si="23"/>
        <v>350</v>
      </c>
      <c r="H45" s="88">
        <f t="shared" si="19"/>
        <v>35</v>
      </c>
      <c r="I45" s="46">
        <f t="shared" si="24"/>
        <v>4690</v>
      </c>
      <c r="J45" s="152">
        <f t="shared" si="25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1"/>
        <v>-490</v>
      </c>
      <c r="O45" s="130">
        <f t="shared" si="26"/>
        <v>-105</v>
      </c>
      <c r="P45" s="96">
        <f t="shared" si="27"/>
        <v>4102</v>
      </c>
      <c r="Q45" s="51" t="s">
        <v>311</v>
      </c>
      <c r="R45" s="130">
        <f t="shared" si="0"/>
        <v>-588</v>
      </c>
      <c r="S45" s="140"/>
      <c r="T45" s="113" t="s">
        <v>24</v>
      </c>
      <c r="U45" s="51"/>
      <c r="V45" s="157" t="s">
        <v>227</v>
      </c>
      <c r="W45" s="157" t="s">
        <v>178</v>
      </c>
      <c r="X45" s="162">
        <v>1800</v>
      </c>
      <c r="Y45" s="162">
        <f t="shared" si="28"/>
        <v>4102</v>
      </c>
      <c r="Z45" s="162">
        <v>4100</v>
      </c>
      <c r="AA45" s="162">
        <f t="shared" si="20"/>
        <v>4100</v>
      </c>
      <c r="AB45" s="147">
        <f t="shared" si="33"/>
        <v>-588</v>
      </c>
      <c r="AC45" s="147">
        <f t="shared" si="29"/>
        <v>-203</v>
      </c>
      <c r="AD45" s="147"/>
      <c r="AE45" s="147"/>
      <c r="AF45" s="147"/>
      <c r="AG45" s="147"/>
      <c r="AH45" s="167">
        <f t="shared" si="30"/>
        <v>4102</v>
      </c>
      <c r="AI45" s="147">
        <f t="shared" si="21"/>
        <v>-588</v>
      </c>
      <c r="AJ45" s="167">
        <f t="shared" si="32"/>
        <v>590</v>
      </c>
      <c r="AK45" s="236"/>
      <c r="AL45" s="243">
        <f t="shared" si="4"/>
        <v>2</v>
      </c>
      <c r="AM45" s="41"/>
    </row>
    <row r="46" spans="1:39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2"/>
        <v>4100</v>
      </c>
      <c r="F46" s="45">
        <f t="shared" si="18"/>
        <v>205</v>
      </c>
      <c r="G46" s="86">
        <f t="shared" si="23"/>
        <v>350</v>
      </c>
      <c r="H46" s="88">
        <f t="shared" si="19"/>
        <v>35</v>
      </c>
      <c r="I46" s="46">
        <f>D46*(E46+F46+G46+H46)</f>
        <v>4690</v>
      </c>
      <c r="J46" s="152">
        <f t="shared" si="25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1"/>
        <v>-490</v>
      </c>
      <c r="O46" s="130">
        <f t="shared" si="26"/>
        <v>-105</v>
      </c>
      <c r="P46" s="96">
        <f t="shared" si="27"/>
        <v>4102</v>
      </c>
      <c r="Q46" s="51" t="s">
        <v>311</v>
      </c>
      <c r="R46" s="130">
        <f t="shared" si="0"/>
        <v>-588</v>
      </c>
      <c r="S46" s="140"/>
      <c r="T46" s="113" t="s">
        <v>24</v>
      </c>
      <c r="U46" s="51"/>
      <c r="V46" s="157" t="s">
        <v>227</v>
      </c>
      <c r="W46" s="157"/>
      <c r="X46" s="162">
        <v>4100</v>
      </c>
      <c r="Y46" s="162">
        <f t="shared" si="28"/>
        <v>4102</v>
      </c>
      <c r="Z46" s="162">
        <v>4100</v>
      </c>
      <c r="AA46" s="162">
        <f t="shared" si="20"/>
        <v>4100</v>
      </c>
      <c r="AB46" s="147">
        <f t="shared" si="33"/>
        <v>-588</v>
      </c>
      <c r="AC46" s="147">
        <f t="shared" si="29"/>
        <v>-203</v>
      </c>
      <c r="AD46" s="147"/>
      <c r="AE46" s="147"/>
      <c r="AF46" s="147"/>
      <c r="AG46" s="147"/>
      <c r="AH46" s="167">
        <f t="shared" si="30"/>
        <v>4102</v>
      </c>
      <c r="AI46" s="147">
        <f t="shared" si="21"/>
        <v>-588</v>
      </c>
      <c r="AJ46" s="167">
        <f t="shared" si="32"/>
        <v>590</v>
      </c>
      <c r="AK46" s="236"/>
      <c r="AL46" s="243">
        <f t="shared" si="4"/>
        <v>2</v>
      </c>
      <c r="AM46" s="41"/>
    </row>
    <row r="47" spans="1:39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2"/>
        <v>4100</v>
      </c>
      <c r="F47" s="45">
        <f t="shared" si="18"/>
        <v>205</v>
      </c>
      <c r="G47" s="86">
        <f t="shared" si="23"/>
        <v>350</v>
      </c>
      <c r="H47" s="88">
        <f t="shared" si="19"/>
        <v>35</v>
      </c>
      <c r="I47" s="46">
        <f t="shared" si="24"/>
        <v>703.5</v>
      </c>
      <c r="J47" s="152">
        <f t="shared" si="25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1"/>
        <v>96.5</v>
      </c>
      <c r="O47" s="130">
        <f t="shared" si="26"/>
        <v>154.25</v>
      </c>
      <c r="P47" s="96">
        <f t="shared" si="27"/>
        <v>800</v>
      </c>
      <c r="Q47" s="51" t="s">
        <v>251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8"/>
        <v>800</v>
      </c>
      <c r="Z47" s="162">
        <v>800</v>
      </c>
      <c r="AA47" s="162">
        <f t="shared" si="20"/>
        <v>800</v>
      </c>
      <c r="AB47" s="147">
        <f t="shared" si="33"/>
        <v>96.5</v>
      </c>
      <c r="AC47" s="147">
        <f t="shared" si="29"/>
        <v>154.25</v>
      </c>
      <c r="AD47" s="147"/>
      <c r="AE47" s="147"/>
      <c r="AF47" s="147"/>
      <c r="AG47" s="147"/>
      <c r="AH47" s="167">
        <f t="shared" si="30"/>
        <v>5333.333333333334</v>
      </c>
      <c r="AI47" s="147">
        <f t="shared" si="21"/>
        <v>96.5</v>
      </c>
      <c r="AJ47" s="167">
        <f t="shared" si="32"/>
        <v>-96.5</v>
      </c>
      <c r="AK47" s="236"/>
      <c r="AL47" s="243">
        <f t="shared" si="4"/>
        <v>0</v>
      </c>
      <c r="AM47" s="41"/>
    </row>
    <row r="48" spans="1:39" ht="12.75">
      <c r="A48" s="107" t="s">
        <v>102</v>
      </c>
      <c r="B48" s="43"/>
      <c r="C48" s="75" t="s">
        <v>101</v>
      </c>
      <c r="D48" s="76">
        <v>0.1</v>
      </c>
      <c r="E48" s="45">
        <f t="shared" si="22"/>
        <v>4100</v>
      </c>
      <c r="F48" s="45">
        <f t="shared" si="18"/>
        <v>205</v>
      </c>
      <c r="G48" s="86">
        <f t="shared" si="23"/>
        <v>350</v>
      </c>
      <c r="H48" s="88">
        <f t="shared" si="19"/>
        <v>35</v>
      </c>
      <c r="I48" s="46">
        <f>D48*(E48+F48+G48+H48)</f>
        <v>469</v>
      </c>
      <c r="J48" s="152">
        <f t="shared" si="25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1"/>
        <v>-189</v>
      </c>
      <c r="O48" s="130">
        <f t="shared" si="26"/>
        <v>-150.5</v>
      </c>
      <c r="P48" s="96">
        <f t="shared" si="27"/>
        <v>331</v>
      </c>
      <c r="Q48" s="89" t="s">
        <v>176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319</v>
      </c>
      <c r="X48" s="162">
        <v>140</v>
      </c>
      <c r="Y48" s="162">
        <f t="shared" si="28"/>
        <v>331</v>
      </c>
      <c r="Z48" s="162" t="s">
        <v>368</v>
      </c>
      <c r="AA48" s="162" t="e">
        <f>Z48+AD48+AG48</f>
        <v>#VALUE!</v>
      </c>
      <c r="AB48" s="91">
        <f t="shared" si="33"/>
        <v>-138</v>
      </c>
      <c r="AC48" s="91">
        <f t="shared" si="29"/>
        <v>-99.5</v>
      </c>
      <c r="AD48" s="147"/>
      <c r="AE48" s="147"/>
      <c r="AF48" s="91">
        <v>51</v>
      </c>
      <c r="AG48" s="147"/>
      <c r="AH48" s="88">
        <f t="shared" si="30"/>
        <v>3310</v>
      </c>
      <c r="AI48" s="147">
        <f t="shared" si="21"/>
        <v>-138</v>
      </c>
      <c r="AJ48" s="88"/>
      <c r="AK48" s="232"/>
      <c r="AL48" s="243"/>
      <c r="AM48" s="41"/>
    </row>
    <row r="49" spans="1:39" ht="12.75">
      <c r="A49" s="107" t="s">
        <v>13</v>
      </c>
      <c r="B49" s="43"/>
      <c r="C49" s="75"/>
      <c r="D49" s="76">
        <v>1</v>
      </c>
      <c r="E49" s="45">
        <f t="shared" si="22"/>
        <v>4100</v>
      </c>
      <c r="F49" s="45">
        <f t="shared" si="18"/>
        <v>205</v>
      </c>
      <c r="G49" s="86">
        <f t="shared" si="23"/>
        <v>350</v>
      </c>
      <c r="H49" s="88">
        <f t="shared" si="19"/>
        <v>35</v>
      </c>
      <c r="I49" s="46">
        <f t="shared" si="24"/>
        <v>4690</v>
      </c>
      <c r="J49" s="152">
        <f t="shared" si="25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1"/>
        <v>-440</v>
      </c>
      <c r="O49" s="130">
        <f t="shared" si="26"/>
        <v>-55</v>
      </c>
      <c r="P49" s="96">
        <f t="shared" si="27"/>
        <v>4100</v>
      </c>
      <c r="Q49" s="51" t="s">
        <v>311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177</v>
      </c>
      <c r="X49" s="162">
        <v>3950</v>
      </c>
      <c r="Y49" s="162">
        <f t="shared" si="28"/>
        <v>4100</v>
      </c>
      <c r="Z49" s="162">
        <v>4100</v>
      </c>
      <c r="AA49" s="162">
        <f>Z49+AE49+AF49+AG49</f>
        <v>4100</v>
      </c>
      <c r="AB49" s="147">
        <f t="shared" si="33"/>
        <v>-590</v>
      </c>
      <c r="AC49" s="147">
        <f t="shared" si="29"/>
        <v>-205</v>
      </c>
      <c r="AD49" s="147"/>
      <c r="AE49" s="147"/>
      <c r="AF49" s="147"/>
      <c r="AG49" s="147"/>
      <c r="AH49" s="167">
        <f t="shared" si="30"/>
        <v>4100</v>
      </c>
      <c r="AI49" s="147">
        <f t="shared" si="21"/>
        <v>-590</v>
      </c>
      <c r="AJ49" s="167">
        <f t="shared" si="32"/>
        <v>590</v>
      </c>
      <c r="AK49" s="236"/>
      <c r="AL49" s="243">
        <f t="shared" si="4"/>
        <v>0</v>
      </c>
      <c r="AM49" s="41"/>
    </row>
    <row r="50" spans="1:39" ht="12.75">
      <c r="A50" s="107" t="s">
        <v>14</v>
      </c>
      <c r="B50" s="43"/>
      <c r="C50" s="75"/>
      <c r="D50" s="76">
        <v>1</v>
      </c>
      <c r="E50" s="45">
        <f t="shared" si="22"/>
        <v>4100</v>
      </c>
      <c r="F50" s="45">
        <f t="shared" si="18"/>
        <v>205</v>
      </c>
      <c r="G50" s="86">
        <f t="shared" si="23"/>
        <v>350</v>
      </c>
      <c r="H50" s="88">
        <f t="shared" si="19"/>
        <v>35</v>
      </c>
      <c r="I50" s="46">
        <f t="shared" si="24"/>
        <v>4690</v>
      </c>
      <c r="J50" s="152">
        <f t="shared" si="25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1"/>
        <v>-417</v>
      </c>
      <c r="O50" s="130">
        <f t="shared" si="26"/>
        <v>-32</v>
      </c>
      <c r="P50" s="96">
        <f t="shared" si="27"/>
        <v>4100</v>
      </c>
      <c r="Q50" s="51" t="s">
        <v>311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165</v>
      </c>
      <c r="X50" s="162">
        <v>4000</v>
      </c>
      <c r="Y50" s="162">
        <f t="shared" si="28"/>
        <v>4100</v>
      </c>
      <c r="Z50" s="162">
        <v>4100</v>
      </c>
      <c r="AA50" s="162">
        <f>Z50+AE50+AF50+AG50</f>
        <v>4100</v>
      </c>
      <c r="AB50" s="147">
        <f t="shared" si="33"/>
        <v>-590</v>
      </c>
      <c r="AC50" s="147">
        <f t="shared" si="29"/>
        <v>-205</v>
      </c>
      <c r="AD50" s="147"/>
      <c r="AE50" s="147"/>
      <c r="AF50" s="147"/>
      <c r="AG50" s="147"/>
      <c r="AH50" s="167">
        <f t="shared" si="30"/>
        <v>4100</v>
      </c>
      <c r="AI50" s="147">
        <f t="shared" si="21"/>
        <v>-590</v>
      </c>
      <c r="AJ50" s="167">
        <f t="shared" si="32"/>
        <v>590</v>
      </c>
      <c r="AK50" s="236"/>
      <c r="AL50" s="243">
        <f t="shared" si="4"/>
        <v>0</v>
      </c>
      <c r="AM50" s="41"/>
    </row>
    <row r="51" spans="1:44" ht="12.75">
      <c r="A51" s="221" t="s">
        <v>342</v>
      </c>
      <c r="B51" s="43" t="s">
        <v>343</v>
      </c>
      <c r="C51" s="75"/>
      <c r="D51" s="76">
        <v>0.05</v>
      </c>
      <c r="E51" s="45">
        <f t="shared" si="22"/>
        <v>4100</v>
      </c>
      <c r="F51" s="45">
        <f t="shared" si="18"/>
        <v>205</v>
      </c>
      <c r="G51" s="86">
        <f t="shared" si="23"/>
        <v>350</v>
      </c>
      <c r="H51" s="88">
        <f t="shared" si="19"/>
        <v>35</v>
      </c>
      <c r="I51" s="46">
        <f>D51*(E51+F51+G51+H51)</f>
        <v>234.5</v>
      </c>
      <c r="J51" s="152">
        <f t="shared" si="25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367</v>
      </c>
      <c r="X51" s="162"/>
      <c r="Y51" s="162"/>
      <c r="Z51" s="162"/>
      <c r="AA51" s="162">
        <f>Z51+AE51+AF51+AG51</f>
        <v>0</v>
      </c>
      <c r="AB51" s="147"/>
      <c r="AC51" s="147"/>
      <c r="AD51" s="147"/>
      <c r="AE51" s="147"/>
      <c r="AF51" s="147"/>
      <c r="AG51" s="147"/>
      <c r="AH51" s="167"/>
      <c r="AI51" s="147">
        <f t="shared" si="21"/>
        <v>0</v>
      </c>
      <c r="AJ51" s="167">
        <f t="shared" si="32"/>
        <v>234.5</v>
      </c>
      <c r="AK51" s="236"/>
      <c r="AL51" s="41"/>
      <c r="AM51" s="41"/>
      <c r="AR51" t="s">
        <v>272</v>
      </c>
    </row>
    <row r="52" spans="1:39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1196751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-545042.5</v>
      </c>
      <c r="AC52" s="139">
        <f>SUM(AC6:AC51)</f>
        <v>-512581.25</v>
      </c>
      <c r="AD52" s="139"/>
      <c r="AE52" s="139"/>
      <c r="AF52" s="139"/>
      <c r="AG52" s="139"/>
      <c r="AH52" s="135"/>
      <c r="AI52" s="139"/>
      <c r="AJ52" s="135"/>
      <c r="AK52" s="242"/>
      <c r="AL52" s="135"/>
      <c r="AM52" s="135"/>
    </row>
    <row r="53" spans="1:39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4"/>
      <c r="AG53" s="4"/>
      <c r="AH53" s="21"/>
      <c r="AI53" s="4"/>
      <c r="AL53" s="13"/>
      <c r="AM53" s="9"/>
    </row>
    <row r="54" spans="1:39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5"/>
      <c r="AG54" s="5"/>
      <c r="AH54" s="22"/>
      <c r="AI54" s="5"/>
      <c r="AJ54" s="22"/>
      <c r="AK54" s="22"/>
      <c r="AL54" s="13"/>
      <c r="AM54" s="18"/>
    </row>
    <row r="55" spans="2:39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4"/>
      <c r="AG55" s="4"/>
      <c r="AH55" s="21"/>
      <c r="AI55" s="4"/>
      <c r="AJ55" s="21"/>
      <c r="AK55" s="21"/>
      <c r="AL55" s="13"/>
      <c r="AM55" s="9"/>
    </row>
    <row r="56" spans="2:39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4"/>
      <c r="AG56" s="4"/>
      <c r="AH56" s="21"/>
      <c r="AI56" s="4"/>
      <c r="AJ56" s="21"/>
      <c r="AK56" s="21"/>
      <c r="AL56" s="13"/>
      <c r="AM56" s="9"/>
    </row>
    <row r="57" spans="1:41" ht="67.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336</v>
      </c>
      <c r="K57" s="154" t="s">
        <v>331</v>
      </c>
      <c r="L57" s="189" t="s">
        <v>4</v>
      </c>
      <c r="M57" s="33" t="s">
        <v>29</v>
      </c>
      <c r="N57" s="38" t="s">
        <v>122</v>
      </c>
      <c r="O57" s="187" t="s">
        <v>332</v>
      </c>
      <c r="P57" s="33" t="s">
        <v>30</v>
      </c>
      <c r="Q57" s="156" t="s">
        <v>333</v>
      </c>
      <c r="R57" s="33" t="s">
        <v>225</v>
      </c>
      <c r="S57" s="40" t="s">
        <v>16</v>
      </c>
      <c r="T57" s="40" t="s">
        <v>28</v>
      </c>
      <c r="U57" s="39" t="s">
        <v>118</v>
      </c>
      <c r="V57" s="156" t="s">
        <v>226</v>
      </c>
      <c r="W57" s="156" t="s">
        <v>162</v>
      </c>
      <c r="X57" s="165" t="s">
        <v>117</v>
      </c>
      <c r="Y57" s="165" t="s">
        <v>245</v>
      </c>
      <c r="Z57" s="165" t="s">
        <v>354</v>
      </c>
      <c r="AA57" s="216" t="s">
        <v>356</v>
      </c>
      <c r="AB57" s="229" t="s">
        <v>398</v>
      </c>
      <c r="AC57" s="166" t="s">
        <v>382</v>
      </c>
      <c r="AD57" s="166" t="s">
        <v>366</v>
      </c>
      <c r="AE57" s="166"/>
      <c r="AF57" s="166"/>
      <c r="AG57" s="166" t="s">
        <v>261</v>
      </c>
      <c r="AH57" s="165" t="s">
        <v>358</v>
      </c>
      <c r="AI57" s="166" t="s">
        <v>357</v>
      </c>
      <c r="AJ57" s="209" t="s">
        <v>339</v>
      </c>
      <c r="AK57" s="209" t="s">
        <v>389</v>
      </c>
      <c r="AL57" s="218" t="s">
        <v>334</v>
      </c>
      <c r="AM57" s="190" t="s">
        <v>301</v>
      </c>
      <c r="AN57" s="190" t="s">
        <v>335</v>
      </c>
      <c r="AO57" s="218" t="s">
        <v>359</v>
      </c>
    </row>
    <row r="58" spans="2:39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3"/>
      <c r="AA58" s="23"/>
      <c r="AB58" s="223"/>
      <c r="AC58" s="223" t="s">
        <v>363</v>
      </c>
      <c r="AD58" s="4"/>
      <c r="AE58" s="4"/>
      <c r="AF58" s="4"/>
      <c r="AG58" s="4"/>
      <c r="AH58" s="21"/>
      <c r="AI58" s="4"/>
      <c r="AJ58" s="21"/>
      <c r="AK58" s="252" t="s">
        <v>399</v>
      </c>
      <c r="AL58" s="219"/>
      <c r="AM58" s="8"/>
    </row>
    <row r="59" spans="1:40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67"/>
      <c r="AG59" s="67"/>
      <c r="AH59" s="104"/>
      <c r="AI59" s="67"/>
      <c r="AJ59" s="104"/>
      <c r="AK59" s="104"/>
      <c r="AL59" s="72"/>
      <c r="AM59" s="10"/>
      <c r="AN59" s="10"/>
    </row>
    <row r="60" spans="1:40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4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8+435+532+AD60</f>
        <v>1904</v>
      </c>
      <c r="Q60" s="89" t="s">
        <v>251</v>
      </c>
      <c r="R60" s="196">
        <f>-I60+P60</f>
        <v>-1966</v>
      </c>
      <c r="S60" s="50"/>
      <c r="T60" s="50" t="s">
        <v>91</v>
      </c>
      <c r="U60" s="89" t="s">
        <v>41</v>
      </c>
      <c r="V60" s="157" t="s">
        <v>227</v>
      </c>
      <c r="W60" s="157" t="s">
        <v>320</v>
      </c>
      <c r="X60" s="162">
        <v>2</v>
      </c>
      <c r="Y60" s="162">
        <f>V60+W60+X60</f>
        <v>2004</v>
      </c>
      <c r="Z60" s="162">
        <v>800</v>
      </c>
      <c r="AB60" s="162">
        <f>AG60+AH60+500</f>
        <v>3438</v>
      </c>
      <c r="AC60" s="202">
        <f>(3+2)</f>
        <v>5</v>
      </c>
      <c r="AD60" s="91">
        <f>1344+560+225-1200</f>
        <v>929</v>
      </c>
      <c r="AE60" s="91"/>
      <c r="AF60" s="91"/>
      <c r="AG60" s="172">
        <f>(AC60+AD60)/D60</f>
        <v>934</v>
      </c>
      <c r="AH60" s="96">
        <f>Y60/D60</f>
        <v>2004</v>
      </c>
      <c r="AI60" s="172">
        <f>AG60-AH60+500</f>
        <v>-570</v>
      </c>
      <c r="AJ60" s="88">
        <f>J60-(AB60*D60)</f>
        <v>432</v>
      </c>
      <c r="AK60" s="96">
        <v>500</v>
      </c>
      <c r="AL60" s="176" t="s">
        <v>262</v>
      </c>
      <c r="AM60" s="205">
        <f>AH60+AL60+550</f>
        <v>3069</v>
      </c>
      <c r="AN60" s="172">
        <f>AM60-4305</f>
        <v>-1236</v>
      </c>
    </row>
    <row r="61" spans="1:40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>D61*(E61+F61+G61+H61)</f>
        <v>9470</v>
      </c>
      <c r="J61" s="152">
        <f>I61-480*D61</f>
        <v>8510</v>
      </c>
      <c r="K61" s="152">
        <f>(E61+F61-480)*D61</f>
        <v>7740</v>
      </c>
      <c r="L61" s="46">
        <f>7420+20</f>
        <v>7440</v>
      </c>
      <c r="M61" s="47" t="s">
        <v>95</v>
      </c>
      <c r="N61" s="78">
        <f>-I61+L61</f>
        <v>-2030</v>
      </c>
      <c r="O61" s="130">
        <f>-K61+L61</f>
        <v>-300</v>
      </c>
      <c r="P61" s="130">
        <f>7420-206</f>
        <v>7214</v>
      </c>
      <c r="Q61" s="89" t="s">
        <v>252</v>
      </c>
      <c r="R61" s="196">
        <f>-I61+P61</f>
        <v>-2256</v>
      </c>
      <c r="S61" s="50" t="s">
        <v>31</v>
      </c>
      <c r="T61" s="50" t="s">
        <v>106</v>
      </c>
      <c r="U61" s="89" t="s">
        <v>272</v>
      </c>
      <c r="V61" s="157" t="s">
        <v>244</v>
      </c>
      <c r="W61" s="157" t="s">
        <v>321</v>
      </c>
      <c r="X61" s="162">
        <v>4</v>
      </c>
      <c r="Y61" s="88">
        <f>V61+W61+X61</f>
        <v>4004</v>
      </c>
      <c r="Z61" s="162">
        <v>1600</v>
      </c>
      <c r="AB61" s="162">
        <f>AG61+AH61+500+103</f>
        <v>3143</v>
      </c>
      <c r="AC61" s="91"/>
      <c r="AD61" s="91">
        <v>1076</v>
      </c>
      <c r="AE61" s="91"/>
      <c r="AF61" s="91"/>
      <c r="AG61" s="172">
        <f>(AC61+AD61)/D61</f>
        <v>538</v>
      </c>
      <c r="AH61" s="96">
        <f>Y61/D61</f>
        <v>2002</v>
      </c>
      <c r="AI61" s="172">
        <f>AG61-AH61+500</f>
        <v>-964</v>
      </c>
      <c r="AJ61" s="88">
        <f>J61-(AB61*D61)</f>
        <v>2224</v>
      </c>
      <c r="AK61" s="253">
        <v>2240</v>
      </c>
      <c r="AL61" s="176" t="s">
        <v>262</v>
      </c>
      <c r="AM61" s="205">
        <f>AH61+AL61+550</f>
        <v>3067</v>
      </c>
      <c r="AN61" s="172">
        <f>AM61-4305</f>
        <v>-1238</v>
      </c>
    </row>
    <row r="62" spans="1:40" s="15" customFormat="1" ht="12.75">
      <c r="A62" s="99" t="s">
        <v>341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4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B62" s="162"/>
      <c r="AC62" s="91"/>
      <c r="AD62" s="91"/>
      <c r="AE62" s="91"/>
      <c r="AF62" s="91"/>
      <c r="AG62" s="91"/>
      <c r="AH62" s="88"/>
      <c r="AI62" s="91"/>
      <c r="AJ62" s="88"/>
      <c r="AK62" s="88"/>
      <c r="AL62" s="89"/>
      <c r="AM62" s="214"/>
      <c r="AN62" s="91"/>
    </row>
    <row r="63" spans="1:40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4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AD63+4110</f>
        <v>5375</v>
      </c>
      <c r="Q63" s="89" t="s">
        <v>253</v>
      </c>
      <c r="R63" s="196">
        <f>-I63+P63</f>
        <v>640</v>
      </c>
      <c r="S63" s="141"/>
      <c r="T63" s="141" t="s">
        <v>94</v>
      </c>
      <c r="U63" s="49"/>
      <c r="V63" s="157"/>
      <c r="W63" s="157" t="s">
        <v>322</v>
      </c>
      <c r="X63" s="162">
        <v>2</v>
      </c>
      <c r="Y63" s="162">
        <f>V63+W63+X63</f>
        <v>2012</v>
      </c>
      <c r="Z63" s="162">
        <v>810</v>
      </c>
      <c r="AB63" s="162">
        <f>AG63+AH63+500</f>
        <v>3777</v>
      </c>
      <c r="AC63" s="91"/>
      <c r="AD63" s="91">
        <f>1800+675-10-1200</f>
        <v>1265</v>
      </c>
      <c r="AE63" s="91"/>
      <c r="AF63" s="91"/>
      <c r="AG63" s="172">
        <f>(AC63+AD63)/D63</f>
        <v>1265</v>
      </c>
      <c r="AH63" s="96">
        <f>Y63/D63</f>
        <v>2012</v>
      </c>
      <c r="AI63" s="172">
        <f>AG63-AH63+500</f>
        <v>-247</v>
      </c>
      <c r="AJ63" s="88">
        <f>J63-(AB63*D63)</f>
        <v>478</v>
      </c>
      <c r="AK63" s="96"/>
      <c r="AL63" s="176" t="s">
        <v>262</v>
      </c>
      <c r="AM63" s="205">
        <f>AH63+AL63+550</f>
        <v>3077</v>
      </c>
      <c r="AN63" s="172">
        <f>AM63-4305</f>
        <v>-1228</v>
      </c>
    </row>
    <row r="64" spans="1:40" ht="12.75">
      <c r="A64" s="74" t="s">
        <v>153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4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AD64+6460</f>
        <v>7395</v>
      </c>
      <c r="Q64" s="51" t="s">
        <v>252</v>
      </c>
      <c r="R64" s="171">
        <f>-I64+P64</f>
        <v>-1305</v>
      </c>
      <c r="S64" s="140" t="s">
        <v>31</v>
      </c>
      <c r="T64" s="50" t="s">
        <v>154</v>
      </c>
      <c r="U64" s="51"/>
      <c r="V64" s="157"/>
      <c r="W64" s="157" t="s">
        <v>321</v>
      </c>
      <c r="X64" s="162">
        <v>4</v>
      </c>
      <c r="Y64" s="162">
        <f>V64+W64+X64</f>
        <v>4004</v>
      </c>
      <c r="Z64" s="162">
        <v>1600</v>
      </c>
      <c r="AB64" s="162">
        <f>AG64+AH64+500</f>
        <v>3014.5</v>
      </c>
      <c r="AC64" s="224">
        <f>(85+5)</f>
        <v>90</v>
      </c>
      <c r="AD64" s="91">
        <f>3335-2400</f>
        <v>935</v>
      </c>
      <c r="AE64" s="91"/>
      <c r="AF64" s="91"/>
      <c r="AG64" s="172">
        <f>(AC64+AD64)/D64</f>
        <v>512.5</v>
      </c>
      <c r="AH64" s="96">
        <f>Y64/D64</f>
        <v>2002</v>
      </c>
      <c r="AI64" s="172">
        <f>AG64-AH64+500</f>
        <v>-989.5</v>
      </c>
      <c r="AJ64" s="88">
        <f>J64-(AB64*D64)</f>
        <v>1711</v>
      </c>
      <c r="AK64" s="96">
        <v>1900</v>
      </c>
      <c r="AL64" s="176" t="s">
        <v>262</v>
      </c>
      <c r="AM64" s="205">
        <f>AH64+AL64+550</f>
        <v>3067</v>
      </c>
      <c r="AN64" s="172">
        <f>AM64-4305</f>
        <v>-1238</v>
      </c>
    </row>
    <row r="65" spans="1:38" s="15" customFormat="1" ht="12.75">
      <c r="A65" s="99" t="s">
        <v>152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4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154</v>
      </c>
      <c r="U65" s="89"/>
      <c r="V65" s="89"/>
      <c r="W65" s="89"/>
      <c r="X65" s="88"/>
      <c r="Y65" s="88"/>
      <c r="Z65" s="88"/>
      <c r="AB65" s="162"/>
      <c r="AC65" s="91"/>
      <c r="AD65" s="91"/>
      <c r="AE65" s="91"/>
      <c r="AF65" s="91"/>
      <c r="AG65" s="91"/>
      <c r="AH65" s="88"/>
      <c r="AI65" s="91"/>
      <c r="AJ65" s="88"/>
      <c r="AK65" s="88"/>
      <c r="AL65" s="89"/>
    </row>
    <row r="66" spans="1:40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4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AD66+13164</f>
        <v>13759</v>
      </c>
      <c r="Q66" s="51" t="s">
        <v>313</v>
      </c>
      <c r="R66" s="196">
        <f>-I66+P66</f>
        <v>5059</v>
      </c>
      <c r="S66" s="140" t="s">
        <v>31</v>
      </c>
      <c r="T66" s="50" t="s">
        <v>154</v>
      </c>
      <c r="U66" s="51"/>
      <c r="V66" s="157"/>
      <c r="W66" s="157" t="s">
        <v>321</v>
      </c>
      <c r="X66" s="162">
        <v>4</v>
      </c>
      <c r="Y66" s="162">
        <f>V66+W66+X66</f>
        <v>4004</v>
      </c>
      <c r="Z66" s="162">
        <v>1600</v>
      </c>
      <c r="AB66" s="162">
        <f>AG66+AH66+500</f>
        <v>2799.5</v>
      </c>
      <c r="AC66" s="91"/>
      <c r="AD66" s="91">
        <f>1700+1375-80-2400</f>
        <v>595</v>
      </c>
      <c r="AE66" s="91"/>
      <c r="AF66" s="91"/>
      <c r="AG66" s="172">
        <f>(AC66+AD66)/D66</f>
        <v>297.5</v>
      </c>
      <c r="AH66" s="96">
        <f>Y66/D66</f>
        <v>2002</v>
      </c>
      <c r="AI66" s="172">
        <f>AG66-AH66+500</f>
        <v>-1204.5</v>
      </c>
      <c r="AJ66" s="88">
        <f>J66-(AB66*D66)</f>
        <v>2141</v>
      </c>
      <c r="AK66" s="96">
        <v>2300</v>
      </c>
      <c r="AL66" s="176" t="s">
        <v>262</v>
      </c>
      <c r="AM66" s="205">
        <f>AH66+AL66+550</f>
        <v>3067</v>
      </c>
      <c r="AN66" s="172">
        <f>AM66-4305</f>
        <v>-1238</v>
      </c>
    </row>
    <row r="67" spans="1:40" ht="12.75">
      <c r="A67" s="109" t="s">
        <v>338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4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AC67+10658</f>
        <v>11300</v>
      </c>
      <c r="Q67" s="51" t="s">
        <v>254</v>
      </c>
      <c r="R67" s="196">
        <f>-I67+P67</f>
        <v>-2905</v>
      </c>
      <c r="S67" s="140" t="s">
        <v>31</v>
      </c>
      <c r="T67" s="113" t="s">
        <v>154</v>
      </c>
      <c r="U67" s="112"/>
      <c r="V67" s="158" t="s">
        <v>244</v>
      </c>
      <c r="W67" s="158" t="s">
        <v>323</v>
      </c>
      <c r="X67" s="164">
        <v>6</v>
      </c>
      <c r="Y67" s="162">
        <f>V67+W67+X67</f>
        <v>5706</v>
      </c>
      <c r="Z67" s="162">
        <v>2400</v>
      </c>
      <c r="AB67" s="162">
        <f>AG67+AH67+500</f>
        <v>2616</v>
      </c>
      <c r="AC67" s="224">
        <f>(612+30)</f>
        <v>642</v>
      </c>
      <c r="AD67">
        <v>0</v>
      </c>
      <c r="AG67" s="172">
        <f>(AC67+AD67)/D67</f>
        <v>214</v>
      </c>
      <c r="AH67" s="96">
        <f>Y67/D67</f>
        <v>1902</v>
      </c>
      <c r="AI67" s="172">
        <f>AG67-AH67+500</f>
        <v>-1188</v>
      </c>
      <c r="AJ67" s="88">
        <f>J67-(AB67*D67)</f>
        <v>4917</v>
      </c>
      <c r="AK67" s="96">
        <v>5500</v>
      </c>
      <c r="AL67" s="177" t="s">
        <v>262</v>
      </c>
      <c r="AM67" s="205">
        <f>AH67+AL67+550</f>
        <v>2967</v>
      </c>
      <c r="AN67" s="172">
        <f>AM67-4305</f>
        <v>-1338</v>
      </c>
    </row>
    <row r="68" spans="1:40" s="15" customFormat="1" ht="12.75">
      <c r="A68" s="210" t="s">
        <v>340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4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B68" s="162"/>
      <c r="AC68" s="114"/>
      <c r="AD68" s="114"/>
      <c r="AE68" s="114"/>
      <c r="AF68" s="114"/>
      <c r="AG68" s="91"/>
      <c r="AH68" s="88"/>
      <c r="AI68" s="91"/>
      <c r="AJ68" s="88"/>
      <c r="AK68" s="88"/>
      <c r="AL68" s="112"/>
      <c r="AM68" s="214"/>
      <c r="AN68" s="91"/>
    </row>
    <row r="69" spans="2:39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4"/>
      <c r="AG69" s="4"/>
      <c r="AH69" s="21"/>
      <c r="AI69" s="4"/>
      <c r="AJ69" s="21"/>
      <c r="AK69" s="21"/>
      <c r="AL69" s="13"/>
      <c r="AM69" s="8"/>
    </row>
    <row r="70" spans="1:39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4"/>
      <c r="AG70" s="4"/>
      <c r="AH70" s="21"/>
      <c r="AI70" s="4"/>
      <c r="AJ70" s="21"/>
      <c r="AK70" s="21"/>
      <c r="AL70" s="13"/>
      <c r="AM70" s="8"/>
    </row>
    <row r="71" spans="2:39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4"/>
      <c r="AG71" s="4"/>
      <c r="AH71" s="21"/>
      <c r="AI71" s="4"/>
      <c r="AJ71" s="21"/>
      <c r="AK71" s="21"/>
      <c r="AL71" s="13"/>
      <c r="AM71" s="8"/>
    </row>
    <row r="72" spans="2:39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4"/>
      <c r="AG72" s="4"/>
      <c r="AH72" s="22"/>
      <c r="AI72" s="4"/>
      <c r="AJ72" s="21"/>
      <c r="AK72" s="21"/>
      <c r="AL72" s="13"/>
      <c r="AM72" s="8"/>
    </row>
    <row r="73" spans="2:39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4"/>
      <c r="AG73" s="4"/>
      <c r="AH73" s="21"/>
      <c r="AI73" s="4"/>
      <c r="AJ73" s="21"/>
      <c r="AK73" s="21"/>
      <c r="AL73" s="13"/>
      <c r="AM73" s="8"/>
    </row>
    <row r="74" spans="2:39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4"/>
      <c r="AG74" s="4"/>
      <c r="AH74" s="21"/>
      <c r="AI74" s="4"/>
      <c r="AJ74" s="21"/>
      <c r="AK74" s="21"/>
      <c r="AL74" s="13"/>
      <c r="AM74" s="8"/>
    </row>
    <row r="75" spans="1:39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80"/>
      <c r="AG75" s="80"/>
      <c r="AH75" s="52"/>
      <c r="AI75" s="80"/>
      <c r="AJ75" s="52"/>
      <c r="AK75" s="52"/>
      <c r="AL75" s="93"/>
      <c r="AM75" s="9"/>
    </row>
    <row r="76" spans="1:39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80"/>
      <c r="AG76" s="80"/>
      <c r="AH76" s="52"/>
      <c r="AI76" s="80"/>
      <c r="AJ76" s="52"/>
      <c r="AK76" s="52"/>
      <c r="AL76" s="93"/>
      <c r="AM76" s="9"/>
    </row>
    <row r="77" spans="2:39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4"/>
      <c r="AG77" s="4"/>
      <c r="AH77" s="21"/>
      <c r="AI77" s="4"/>
      <c r="AJ77" s="21"/>
      <c r="AK77" s="21"/>
      <c r="AL77" s="13"/>
      <c r="AM77" s="8"/>
    </row>
    <row r="78" spans="2:39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4"/>
      <c r="AG78" s="4"/>
      <c r="AH78" s="21"/>
      <c r="AI78" s="4"/>
      <c r="AJ78" s="21"/>
      <c r="AK78" s="21"/>
      <c r="AL78" s="13"/>
      <c r="AM78" s="8"/>
    </row>
    <row r="79" spans="2:39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4"/>
      <c r="AG79" s="4"/>
      <c r="AH79" s="21"/>
      <c r="AI79" s="4"/>
      <c r="AJ79" s="21"/>
      <c r="AK79" s="21"/>
      <c r="AL79" s="13"/>
      <c r="AM79" s="8"/>
    </row>
    <row r="80" spans="2:39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4"/>
      <c r="AG80" s="4"/>
      <c r="AH80" s="21"/>
      <c r="AI80" s="4"/>
      <c r="AJ80" s="21"/>
      <c r="AK80" s="21"/>
      <c r="AL80" s="13"/>
      <c r="AM80" s="8"/>
    </row>
    <row r="81" spans="2:39" ht="12.75">
      <c r="B81" s="30"/>
      <c r="C81" s="30">
        <f>-7440+9470+100+40</f>
        <v>2170</v>
      </c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/>
      <c r="AD81" s="4"/>
      <c r="AE81" s="4"/>
      <c r="AF81" s="4"/>
      <c r="AG81" s="4">
        <f>AG61*2</f>
        <v>1076</v>
      </c>
      <c r="AH81" s="21">
        <f>308+322+330+98+36</f>
        <v>1094</v>
      </c>
      <c r="AI81" s="4"/>
      <c r="AJ81" s="21"/>
      <c r="AK81" s="21"/>
      <c r="AL81" s="13"/>
      <c r="AM81" s="8"/>
    </row>
    <row r="82" spans="2:39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/>
      <c r="AD82" s="4"/>
      <c r="AE82" s="4"/>
      <c r="AF82" s="4"/>
      <c r="AG82" s="4"/>
      <c r="AH82" s="21"/>
      <c r="AI82" s="4"/>
      <c r="AJ82" s="21"/>
      <c r="AK82" s="21"/>
      <c r="AL82" s="13"/>
      <c r="AM82" s="8"/>
    </row>
    <row r="83" spans="2:39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4"/>
      <c r="AG83" s="4"/>
      <c r="AH83" s="21"/>
      <c r="AI83" s="4"/>
      <c r="AJ83" s="21"/>
      <c r="AK83" s="21"/>
      <c r="AL83" s="13"/>
      <c r="AM83" s="8"/>
    </row>
    <row r="84" spans="1:39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4"/>
      <c r="AG84" s="4"/>
      <c r="AH84" s="21"/>
      <c r="AI84" s="4"/>
      <c r="AJ84" s="21"/>
      <c r="AK84" s="21"/>
      <c r="AL84" s="13"/>
      <c r="AM84" s="8"/>
    </row>
    <row r="85" spans="2:39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4"/>
      <c r="AG85" s="4"/>
      <c r="AH85" s="21"/>
      <c r="AI85" s="4"/>
      <c r="AJ85" s="21"/>
      <c r="AK85" s="21"/>
      <c r="AL85" s="13"/>
      <c r="AM85" s="8"/>
    </row>
    <row r="86" spans="2:39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4"/>
      <c r="AG86" s="4"/>
      <c r="AH86" s="21"/>
      <c r="AI86" s="4"/>
      <c r="AJ86" s="21"/>
      <c r="AK86" s="21"/>
      <c r="AL86" s="13"/>
      <c r="AM86" s="8"/>
    </row>
    <row r="87" spans="2:39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4"/>
      <c r="AG87" s="4"/>
      <c r="AH87" s="21"/>
      <c r="AI87" s="4"/>
      <c r="AJ87" s="21"/>
      <c r="AK87" s="21"/>
      <c r="AL87" s="13"/>
      <c r="AM87" s="8"/>
    </row>
    <row r="88" spans="2:39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4"/>
      <c r="AG88" s="4"/>
      <c r="AH88" s="21"/>
      <c r="AI88" s="4"/>
      <c r="AJ88" s="21"/>
      <c r="AK88" s="21"/>
      <c r="AL88" s="13"/>
      <c r="AM88" s="8"/>
    </row>
    <row r="89" spans="2:39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4"/>
      <c r="AG89" s="4"/>
      <c r="AH89" s="21"/>
      <c r="AI89" s="4"/>
      <c r="AJ89" s="21"/>
      <c r="AK89" s="21"/>
      <c r="AL89" s="13"/>
      <c r="AM89" s="8"/>
    </row>
    <row r="90" spans="2:39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4"/>
      <c r="AG90" s="4"/>
      <c r="AH90" s="21"/>
      <c r="AI90" s="4"/>
      <c r="AJ90" s="21"/>
      <c r="AK90" s="21"/>
      <c r="AL90" s="13"/>
      <c r="AM90" s="8"/>
    </row>
    <row r="91" spans="2:39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4"/>
      <c r="AG91" s="4"/>
      <c r="AH91" s="21"/>
      <c r="AI91" s="4"/>
      <c r="AJ91" s="21"/>
      <c r="AK91" s="21"/>
      <c r="AL91" s="13"/>
      <c r="AM91" s="8"/>
    </row>
    <row r="92" spans="2:39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4"/>
      <c r="AG92" s="4"/>
      <c r="AH92" s="21"/>
      <c r="AI92" s="4"/>
      <c r="AJ92" s="21"/>
      <c r="AK92" s="21"/>
      <c r="AL92" s="13"/>
      <c r="AM92" s="8"/>
    </row>
    <row r="93" spans="2:39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4"/>
      <c r="AG93" s="4"/>
      <c r="AH93" s="21"/>
      <c r="AI93" s="4"/>
      <c r="AJ93" s="21"/>
      <c r="AK93" s="21"/>
      <c r="AL93" s="13"/>
      <c r="AM93" s="8"/>
    </row>
    <row r="94" spans="2:39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4"/>
      <c r="AG94" s="4"/>
      <c r="AH94" s="21"/>
      <c r="AI94" s="4"/>
      <c r="AJ94" s="21"/>
      <c r="AK94" s="21"/>
      <c r="AL94" s="13"/>
      <c r="AM94" s="8"/>
    </row>
    <row r="95" spans="2:39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4"/>
      <c r="AG95" s="4"/>
      <c r="AH95" s="21"/>
      <c r="AI95" s="4"/>
      <c r="AJ95" s="21"/>
      <c r="AK95" s="21"/>
      <c r="AL95" s="13"/>
      <c r="AM95" s="8"/>
    </row>
    <row r="96" spans="2:39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4"/>
      <c r="AG96" s="4"/>
      <c r="AH96" s="21"/>
      <c r="AI96" s="4"/>
      <c r="AJ96" s="21"/>
      <c r="AK96" s="21"/>
      <c r="AL96" s="13"/>
      <c r="AM96" s="8"/>
    </row>
    <row r="97" spans="2:39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4"/>
      <c r="AG97" s="4"/>
      <c r="AH97" s="21"/>
      <c r="AI97" s="4"/>
      <c r="AJ97" s="21"/>
      <c r="AK97" s="21"/>
      <c r="AL97" s="13"/>
      <c r="AM97" s="8"/>
    </row>
    <row r="98" spans="2:39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4"/>
      <c r="AG98" s="4"/>
      <c r="AH98" s="21"/>
      <c r="AI98" s="4"/>
      <c r="AJ98" s="21"/>
      <c r="AK98" s="21"/>
      <c r="AL98" s="13"/>
      <c r="AM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203"/>
  <sheetViews>
    <sheetView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9" sqref="C29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11.28125" style="5" customWidth="1"/>
    <col min="9" max="9" width="12.28125" style="7" customWidth="1"/>
    <col min="10" max="10" width="9.00390625" style="7" customWidth="1"/>
    <col min="11" max="13" width="8.421875" style="6" customWidth="1"/>
    <col min="14" max="14" width="13.00390625" style="4" customWidth="1"/>
    <col min="15" max="15" width="13.8515625" style="4" customWidth="1"/>
    <col min="16" max="16" width="10.57421875" style="17" customWidth="1"/>
    <col min="17" max="17" width="10.57421875" style="4" customWidth="1"/>
    <col min="18" max="18" width="11.28125" style="23" customWidth="1"/>
    <col min="19" max="20" width="10.57421875" style="31" customWidth="1"/>
    <col min="21" max="23" width="10.57421875" style="13" customWidth="1"/>
    <col min="24" max="25" width="10.7109375" style="23" customWidth="1"/>
    <col min="26" max="26" width="10.57421875" style="4" customWidth="1"/>
    <col min="27" max="27" width="10.57421875" style="21" customWidth="1"/>
    <col min="28" max="28" width="24.421875" style="0" customWidth="1"/>
    <col min="29" max="29" width="86.00390625" style="2" customWidth="1"/>
  </cols>
  <sheetData>
    <row r="1" spans="1:55" s="3" customFormat="1" ht="54.75" customHeight="1">
      <c r="A1" s="181" t="s">
        <v>284</v>
      </c>
      <c r="B1"/>
      <c r="C1" t="s">
        <v>286</v>
      </c>
      <c r="D1" t="s">
        <v>285</v>
      </c>
      <c r="E1" t="s">
        <v>285</v>
      </c>
      <c r="F1"/>
      <c r="G1"/>
      <c r="H1" t="s">
        <v>285</v>
      </c>
      <c r="I1" t="s">
        <v>285</v>
      </c>
      <c r="J1"/>
      <c r="K1"/>
      <c r="L1"/>
      <c r="M1"/>
      <c r="N1" t="s">
        <v>291</v>
      </c>
      <c r="O1" t="s">
        <v>373</v>
      </c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/>
      <c r="B2"/>
      <c r="C2"/>
      <c r="D2" s="181" t="s">
        <v>127</v>
      </c>
      <c r="E2" s="143" t="s">
        <v>135</v>
      </c>
      <c r="F2" s="181" t="s">
        <v>127</v>
      </c>
      <c r="G2" s="143" t="s">
        <v>135</v>
      </c>
      <c r="H2" s="181" t="s">
        <v>127</v>
      </c>
      <c r="I2" s="143" t="s">
        <v>135</v>
      </c>
      <c r="J2" s="181" t="s">
        <v>127</v>
      </c>
      <c r="K2" s="143" t="s">
        <v>135</v>
      </c>
      <c r="L2" s="143"/>
      <c r="M2" s="143"/>
      <c r="N2" t="s">
        <v>371</v>
      </c>
      <c r="O2"/>
      <c r="P2" s="15"/>
      <c r="Q2" s="15"/>
      <c r="R2"/>
      <c r="S2"/>
      <c r="T2"/>
      <c r="U2"/>
      <c r="V2"/>
      <c r="W2"/>
      <c r="X2"/>
      <c r="Y2"/>
      <c r="Z2"/>
      <c r="AA2"/>
      <c r="AC2"/>
      <c r="AD2" s="1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175" ht="12.75">
      <c r="A3"/>
      <c r="B3"/>
      <c r="C3"/>
      <c r="D3"/>
      <c r="E3"/>
      <c r="F3"/>
      <c r="G3"/>
      <c r="H3" t="s">
        <v>293</v>
      </c>
      <c r="I3"/>
      <c r="J3"/>
      <c r="K3"/>
      <c r="L3"/>
      <c r="M3"/>
      <c r="N3"/>
      <c r="O3"/>
      <c r="P3" s="15"/>
      <c r="Q3" s="15"/>
      <c r="R3"/>
      <c r="S3"/>
      <c r="T3"/>
      <c r="U3"/>
      <c r="V3"/>
      <c r="W3"/>
      <c r="X3"/>
      <c r="Y3"/>
      <c r="Z3"/>
      <c r="AA3"/>
      <c r="AC3"/>
      <c r="AD3" s="1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12.75">
      <c r="A4" t="s">
        <v>133</v>
      </c>
      <c r="B4"/>
      <c r="C4"/>
      <c r="D4" s="82"/>
      <c r="E4" s="82"/>
      <c r="F4" s="9"/>
      <c r="G4" s="9"/>
      <c r="H4"/>
      <c r="I4"/>
      <c r="J4"/>
      <c r="K4"/>
      <c r="L4"/>
      <c r="M4"/>
      <c r="N4"/>
      <c r="O4"/>
      <c r="P4" s="15"/>
      <c r="Q4" s="15"/>
      <c r="R4"/>
      <c r="S4"/>
      <c r="T4"/>
      <c r="U4"/>
      <c r="V4"/>
      <c r="W4"/>
      <c r="X4"/>
      <c r="Y4"/>
      <c r="Z4"/>
      <c r="AA4"/>
      <c r="AC4"/>
      <c r="AD4" s="18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</row>
    <row r="5" spans="1:175" s="10" customFormat="1" ht="12.75">
      <c r="A5" s="183" t="s">
        <v>370</v>
      </c>
      <c r="B5"/>
      <c r="C5"/>
      <c r="D5" s="82"/>
      <c r="E5" s="82"/>
      <c r="F5" s="9"/>
      <c r="G5" s="9"/>
      <c r="H5"/>
      <c r="I5"/>
      <c r="J5"/>
      <c r="K5"/>
      <c r="L5"/>
      <c r="M5"/>
      <c r="N5"/>
      <c r="O5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 s="18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</row>
    <row r="6" spans="1:175" ht="12.75">
      <c r="A6" t="s">
        <v>292</v>
      </c>
      <c r="B6"/>
      <c r="C6"/>
      <c r="D6" s="82"/>
      <c r="E6" s="82"/>
      <c r="F6" s="9"/>
      <c r="G6" s="9"/>
      <c r="H6"/>
      <c r="I6"/>
      <c r="J6"/>
      <c r="K6"/>
      <c r="L6"/>
      <c r="M6"/>
      <c r="N6"/>
      <c r="O6"/>
      <c r="P6" s="15"/>
      <c r="Q6" s="15"/>
      <c r="R6"/>
      <c r="S6"/>
      <c r="T6"/>
      <c r="U6"/>
      <c r="V6"/>
      <c r="W6"/>
      <c r="X6"/>
      <c r="Y6"/>
      <c r="Z6"/>
      <c r="AA6"/>
      <c r="AC6"/>
      <c r="AD6" s="1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12.75">
      <c r="A7" s="225" t="s">
        <v>369</v>
      </c>
      <c r="B7"/>
      <c r="C7"/>
      <c r="D7" s="82"/>
      <c r="E7" s="82"/>
      <c r="F7" s="9"/>
      <c r="G7" s="9"/>
      <c r="H7"/>
      <c r="I7"/>
      <c r="J7"/>
      <c r="K7"/>
      <c r="L7"/>
      <c r="M7"/>
      <c r="N7"/>
      <c r="O7"/>
      <c r="P7" s="15"/>
      <c r="Q7" s="15"/>
      <c r="R7"/>
      <c r="S7"/>
      <c r="T7"/>
      <c r="U7"/>
      <c r="V7"/>
      <c r="W7"/>
      <c r="X7"/>
      <c r="Y7"/>
      <c r="Z7"/>
      <c r="AA7"/>
      <c r="AC7"/>
      <c r="AD7" s="1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ht="12.75">
      <c r="A8" s="226" t="s">
        <v>24</v>
      </c>
      <c r="B8"/>
      <c r="C8"/>
      <c r="D8" s="82"/>
      <c r="E8" s="82"/>
      <c r="F8" s="9"/>
      <c r="G8" s="9"/>
      <c r="H8"/>
      <c r="I8"/>
      <c r="J8"/>
      <c r="K8"/>
      <c r="L8"/>
      <c r="M8"/>
      <c r="N8"/>
      <c r="O8"/>
      <c r="P8" s="15"/>
      <c r="Q8" s="15"/>
      <c r="R8"/>
      <c r="S8"/>
      <c r="T8"/>
      <c r="U8"/>
      <c r="V8"/>
      <c r="W8"/>
      <c r="X8"/>
      <c r="Y8"/>
      <c r="Z8"/>
      <c r="AA8"/>
      <c r="AC8"/>
      <c r="AD8" s="1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30" s="15" customFormat="1" ht="12.75">
      <c r="A9" s="144" t="s">
        <v>290</v>
      </c>
      <c r="B9"/>
      <c r="C9"/>
      <c r="D9" s="82"/>
      <c r="E9" s="82"/>
      <c r="F9" s="9"/>
      <c r="G9" s="9"/>
      <c r="H9"/>
      <c r="I9"/>
      <c r="J9"/>
      <c r="K9"/>
      <c r="L9"/>
      <c r="M9"/>
      <c r="N9"/>
      <c r="O9"/>
      <c r="R9"/>
      <c r="S9"/>
      <c r="T9"/>
      <c r="U9"/>
      <c r="V9"/>
      <c r="W9"/>
      <c r="X9"/>
      <c r="Y9"/>
      <c r="Z9"/>
      <c r="AA9"/>
      <c r="AB9"/>
      <c r="AC9"/>
      <c r="AD9" s="18"/>
    </row>
    <row r="10" spans="1:175" ht="12.75">
      <c r="A10" s="227" t="s">
        <v>374</v>
      </c>
      <c r="B10" t="s">
        <v>283</v>
      </c>
      <c r="C10"/>
      <c r="D10" s="82"/>
      <c r="E10" s="82"/>
      <c r="F10" s="9"/>
      <c r="G10" s="9"/>
      <c r="H10"/>
      <c r="I10"/>
      <c r="J10"/>
      <c r="K10"/>
      <c r="L10"/>
      <c r="M10"/>
      <c r="N10"/>
      <c r="O10"/>
      <c r="P10" s="15"/>
      <c r="Q10" s="15"/>
      <c r="R10"/>
      <c r="S10"/>
      <c r="T10"/>
      <c r="U10"/>
      <c r="V10"/>
      <c r="W10"/>
      <c r="X10"/>
      <c r="Y10"/>
      <c r="Z10"/>
      <c r="AA10"/>
      <c r="AC10"/>
      <c r="AD10" s="1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12.75">
      <c r="A11"/>
      <c r="B11"/>
      <c r="C11">
        <v>12.12</v>
      </c>
      <c r="D11" s="183">
        <v>200</v>
      </c>
      <c r="E11" s="183">
        <v>100</v>
      </c>
      <c r="F11" s="183">
        <v>200</v>
      </c>
      <c r="G11" s="183">
        <v>100</v>
      </c>
      <c r="H11" s="183">
        <v>200</v>
      </c>
      <c r="I11" s="183">
        <v>100</v>
      </c>
      <c r="J11"/>
      <c r="K11"/>
      <c r="L11"/>
      <c r="M11"/>
      <c r="N11"/>
      <c r="O11"/>
      <c r="P11" s="15"/>
      <c r="Q11" s="15"/>
      <c r="R11"/>
      <c r="S11"/>
      <c r="T11"/>
      <c r="U11"/>
      <c r="V11"/>
      <c r="W11"/>
      <c r="X11"/>
      <c r="Y11"/>
      <c r="Z11"/>
      <c r="AA11"/>
      <c r="AC11"/>
      <c r="AD11" s="1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12.75">
      <c r="A12"/>
      <c r="B12"/>
      <c r="C12">
        <v>20.01</v>
      </c>
      <c r="D12" s="183">
        <v>2000</v>
      </c>
      <c r="E12" s="183">
        <v>0</v>
      </c>
      <c r="F12" s="183">
        <v>2000</v>
      </c>
      <c r="G12" s="183">
        <v>0</v>
      </c>
      <c r="H12" s="183">
        <v>2000</v>
      </c>
      <c r="I12" s="183">
        <v>0</v>
      </c>
      <c r="J12" s="144">
        <v>1750</v>
      </c>
      <c r="K12" s="144">
        <v>950</v>
      </c>
      <c r="L12" s="227"/>
      <c r="M12" s="227"/>
      <c r="O12"/>
      <c r="P12" s="15"/>
      <c r="Q12" s="15"/>
      <c r="R12"/>
      <c r="S12"/>
      <c r="T12"/>
      <c r="U12"/>
      <c r="V12"/>
      <c r="W12"/>
      <c r="X12"/>
      <c r="Y12"/>
      <c r="Z12"/>
      <c r="AA12"/>
      <c r="AC12"/>
      <c r="AD12" s="1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12.75">
      <c r="A13"/>
      <c r="B13">
        <v>11</v>
      </c>
      <c r="C13" s="15">
        <v>13.03</v>
      </c>
      <c r="D13" s="15">
        <v>278</v>
      </c>
      <c r="E13" s="15">
        <v>825</v>
      </c>
      <c r="F13" s="142">
        <v>278</v>
      </c>
      <c r="G13" s="142">
        <v>825</v>
      </c>
      <c r="H13" s="226">
        <v>278</v>
      </c>
      <c r="I13" s="226">
        <v>825</v>
      </c>
      <c r="J13" s="144">
        <v>278</v>
      </c>
      <c r="K13" s="144">
        <v>575</v>
      </c>
      <c r="L13" s="227">
        <v>230</v>
      </c>
      <c r="M13" s="227">
        <v>252</v>
      </c>
      <c r="O13" s="228">
        <v>17.03</v>
      </c>
      <c r="P13" s="227" t="s">
        <v>377</v>
      </c>
      <c r="Q13" s="15"/>
      <c r="R13"/>
      <c r="S13"/>
      <c r="T13"/>
      <c r="U13"/>
      <c r="V13"/>
      <c r="W13"/>
      <c r="X13"/>
      <c r="Y13"/>
      <c r="Z13"/>
      <c r="AA13"/>
      <c r="AC13"/>
      <c r="AD13" s="1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12.75">
      <c r="A14"/>
      <c r="B14">
        <v>12</v>
      </c>
      <c r="C14">
        <v>24.03</v>
      </c>
      <c r="D14">
        <v>3279</v>
      </c>
      <c r="E14">
        <v>676</v>
      </c>
      <c r="F14" s="142">
        <v>3279</v>
      </c>
      <c r="G14" s="142">
        <v>676</v>
      </c>
      <c r="H14" s="226">
        <v>2995</v>
      </c>
      <c r="I14" s="226">
        <v>676</v>
      </c>
      <c r="J14" s="144">
        <v>3029</v>
      </c>
      <c r="K14" s="144">
        <v>676</v>
      </c>
      <c r="L14" s="227"/>
      <c r="M14" s="227"/>
      <c r="N14" s="4">
        <v>30.03</v>
      </c>
      <c r="P14" s="15"/>
      <c r="Q14" s="15"/>
      <c r="R14"/>
      <c r="S14"/>
      <c r="T14"/>
      <c r="U14"/>
      <c r="V14"/>
      <c r="W14"/>
      <c r="X14"/>
      <c r="Y14"/>
      <c r="Z14"/>
      <c r="AA14"/>
      <c r="AC14"/>
      <c r="AD14" s="1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12.75">
      <c r="A15"/>
      <c r="B15">
        <v>13</v>
      </c>
      <c r="C15" s="142">
        <v>31.03</v>
      </c>
      <c r="D15" s="142">
        <v>0</v>
      </c>
      <c r="E15" s="142">
        <v>0</v>
      </c>
      <c r="F15" s="142">
        <v>2995</v>
      </c>
      <c r="G15" s="142">
        <v>1018</v>
      </c>
      <c r="H15" s="142">
        <v>0</v>
      </c>
      <c r="I15" s="142">
        <v>0</v>
      </c>
      <c r="J15" s="144"/>
      <c r="K15" s="144"/>
      <c r="L15" s="227">
        <v>3557</v>
      </c>
      <c r="M15" s="227">
        <v>1501</v>
      </c>
      <c r="O15" s="228">
        <v>7.04</v>
      </c>
      <c r="P15" s="227" t="s">
        <v>375</v>
      </c>
      <c r="Q15" s="15"/>
      <c r="R15"/>
      <c r="S15"/>
      <c r="T15"/>
      <c r="U15"/>
      <c r="V15"/>
      <c r="W15"/>
      <c r="X15"/>
      <c r="Y15"/>
      <c r="Z15"/>
      <c r="AA15"/>
      <c r="AC15"/>
      <c r="AD15" s="1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12.75">
      <c r="A16"/>
      <c r="B16">
        <v>15</v>
      </c>
      <c r="C16">
        <v>11.04</v>
      </c>
      <c r="D16">
        <v>2000</v>
      </c>
      <c r="E16">
        <v>1144</v>
      </c>
      <c r="F16" s="142">
        <v>2000</v>
      </c>
      <c r="G16" s="142">
        <v>1144</v>
      </c>
      <c r="H16" s="226">
        <v>2000</v>
      </c>
      <c r="I16" s="226">
        <v>1144</v>
      </c>
      <c r="J16" s="144"/>
      <c r="K16" s="144"/>
      <c r="L16" s="227"/>
      <c r="M16" s="227"/>
      <c r="N16" s="4">
        <v>19.04</v>
      </c>
      <c r="P16" s="15"/>
      <c r="Q16" s="15"/>
      <c r="R16"/>
      <c r="S16"/>
      <c r="T16"/>
      <c r="U16"/>
      <c r="V16"/>
      <c r="W16"/>
      <c r="X16"/>
      <c r="Y16"/>
      <c r="Z16"/>
      <c r="AA16"/>
      <c r="AC16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12.75">
      <c r="A17"/>
      <c r="B17">
        <v>16</v>
      </c>
      <c r="C17">
        <v>18.04</v>
      </c>
      <c r="D17">
        <v>3000</v>
      </c>
      <c r="E17">
        <v>558</v>
      </c>
      <c r="F17" s="142">
        <v>3000</v>
      </c>
      <c r="G17" s="142">
        <v>558</v>
      </c>
      <c r="H17" s="226">
        <v>3250</v>
      </c>
      <c r="I17" s="226">
        <v>558</v>
      </c>
      <c r="J17" s="144"/>
      <c r="K17" s="144"/>
      <c r="L17" s="227"/>
      <c r="M17" s="227"/>
      <c r="P17" s="15"/>
      <c r="Q17" s="15"/>
      <c r="R17"/>
      <c r="S17"/>
      <c r="T17"/>
      <c r="U17"/>
      <c r="V17"/>
      <c r="W17"/>
      <c r="X17"/>
      <c r="Y17"/>
      <c r="Z17"/>
      <c r="AA17"/>
      <c r="AC17"/>
      <c r="AD17" s="1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30" s="15" customFormat="1" ht="12.75">
      <c r="A18"/>
      <c r="B18">
        <v>17</v>
      </c>
      <c r="C18">
        <v>28.04</v>
      </c>
      <c r="D18">
        <v>1439</v>
      </c>
      <c r="E18">
        <v>2270</v>
      </c>
      <c r="F18" s="142">
        <v>1439</v>
      </c>
      <c r="G18" s="142">
        <v>2270</v>
      </c>
      <c r="H18" s="226">
        <v>1439</v>
      </c>
      <c r="I18" s="226">
        <v>2520</v>
      </c>
      <c r="J18" s="144">
        <v>0</v>
      </c>
      <c r="K18" s="144">
        <v>0</v>
      </c>
      <c r="L18" s="227">
        <v>8245</v>
      </c>
      <c r="M18" s="227">
        <v>2720</v>
      </c>
      <c r="N18" s="4">
        <v>5.05</v>
      </c>
      <c r="O18" s="228">
        <v>29.05</v>
      </c>
      <c r="P18" s="227" t="s">
        <v>376</v>
      </c>
      <c r="R18"/>
      <c r="S18"/>
      <c r="T18"/>
      <c r="U18"/>
      <c r="V18"/>
      <c r="W18"/>
      <c r="X18"/>
      <c r="Y18"/>
      <c r="Z18"/>
      <c r="AA18"/>
      <c r="AB18"/>
      <c r="AC18"/>
      <c r="AD18" s="18"/>
    </row>
    <row r="19" spans="1:175" ht="12.75">
      <c r="A19"/>
      <c r="B19">
        <v>23</v>
      </c>
      <c r="C19" s="182" t="s">
        <v>372</v>
      </c>
      <c r="D19" s="15">
        <f aca="true" t="shared" si="0" ref="D19:M19">SUM(D11:D18)</f>
        <v>12196</v>
      </c>
      <c r="E19" s="15">
        <f t="shared" si="0"/>
        <v>5573</v>
      </c>
      <c r="F19" s="15">
        <f t="shared" si="0"/>
        <v>15191</v>
      </c>
      <c r="G19" s="15">
        <f t="shared" si="0"/>
        <v>6591</v>
      </c>
      <c r="H19" s="15">
        <f t="shared" si="0"/>
        <v>12162</v>
      </c>
      <c r="I19" s="15">
        <f t="shared" si="0"/>
        <v>5823</v>
      </c>
      <c r="J19" s="15">
        <f t="shared" si="0"/>
        <v>5057</v>
      </c>
      <c r="K19" s="15">
        <f t="shared" si="0"/>
        <v>2201</v>
      </c>
      <c r="L19" s="15">
        <f t="shared" si="0"/>
        <v>12032</v>
      </c>
      <c r="M19" s="15">
        <f t="shared" si="0"/>
        <v>4473</v>
      </c>
      <c r="N19"/>
      <c r="O19"/>
      <c r="P19" s="15"/>
      <c r="Q19" s="15"/>
      <c r="R19"/>
      <c r="S19"/>
      <c r="T19"/>
      <c r="U19"/>
      <c r="V19"/>
      <c r="W19"/>
      <c r="X19"/>
      <c r="Y19"/>
      <c r="Z19"/>
      <c r="AA19"/>
      <c r="AC19"/>
      <c r="AD19" s="1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12.75">
      <c r="A20"/>
      <c r="B20"/>
      <c r="C20"/>
      <c r="D20"/>
      <c r="E20"/>
      <c r="F20"/>
      <c r="G20"/>
      <c r="H20"/>
      <c r="I20"/>
      <c r="J20" s="227">
        <v>8245</v>
      </c>
      <c r="K20" s="227">
        <v>2720</v>
      </c>
      <c r="L20"/>
      <c r="M20"/>
      <c r="N20"/>
      <c r="O20"/>
      <c r="P20" s="15"/>
      <c r="Q20" s="15"/>
      <c r="R20"/>
      <c r="S20"/>
      <c r="T20"/>
      <c r="U20"/>
      <c r="V20"/>
      <c r="W20"/>
      <c r="X20"/>
      <c r="Y20"/>
      <c r="Z20"/>
      <c r="AA20"/>
      <c r="AC20"/>
      <c r="AD20" s="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12.75">
      <c r="A21"/>
      <c r="B21"/>
      <c r="C21" s="15"/>
      <c r="D21" s="15"/>
      <c r="E21" s="15"/>
      <c r="F21" s="15"/>
      <c r="G21" s="15"/>
      <c r="H21" s="15"/>
      <c r="I21" s="15"/>
      <c r="J21" s="144">
        <f>SUM(J19:J20)</f>
        <v>13302</v>
      </c>
      <c r="K21" s="144">
        <f>SUM(K19:K20)</f>
        <v>4921</v>
      </c>
      <c r="L21" s="15"/>
      <c r="M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C21"/>
      <c r="AD21" s="1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s="10" customFormat="1" ht="12.75">
      <c r="A22"/>
      <c r="B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 s="18"/>
      <c r="AE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30" s="15" customFormat="1" ht="12.75">
      <c r="A23"/>
      <c r="B23"/>
      <c r="K23" s="82"/>
      <c r="L23" s="82"/>
      <c r="M23" s="82"/>
      <c r="N23" s="82"/>
      <c r="O23" s="9"/>
      <c r="R23"/>
      <c r="S23"/>
      <c r="T23"/>
      <c r="U23"/>
      <c r="V23"/>
      <c r="W23"/>
      <c r="X23"/>
      <c r="Y23"/>
      <c r="Z23"/>
      <c r="AA23"/>
      <c r="AB23"/>
      <c r="AC23"/>
      <c r="AD23" s="18"/>
    </row>
    <row r="24" spans="1:175" ht="12.75">
      <c r="A24"/>
      <c r="B24"/>
      <c r="C24"/>
      <c r="D24"/>
      <c r="E24"/>
      <c r="F24"/>
      <c r="G24"/>
      <c r="H24"/>
      <c r="I24"/>
      <c r="J24"/>
      <c r="K24"/>
      <c r="L24" s="144">
        <f>SUM(J12:J14)</f>
        <v>5057</v>
      </c>
      <c r="M24" s="144">
        <f>SUM(K12:K14)</f>
        <v>2201</v>
      </c>
      <c r="N24" s="15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 s="1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s="10" customFormat="1" ht="12.75">
      <c r="A25"/>
      <c r="B25"/>
      <c r="C25"/>
      <c r="D25"/>
      <c r="E25"/>
      <c r="F25"/>
      <c r="G25"/>
      <c r="H25"/>
      <c r="I25"/>
      <c r="J25"/>
      <c r="K25" t="s">
        <v>378</v>
      </c>
      <c r="L25" s="227">
        <f>SUM(L13:L15)</f>
        <v>3787</v>
      </c>
      <c r="M25" s="227">
        <f>SUM(M13:M15)</f>
        <v>1753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12.75">
      <c r="A26"/>
      <c r="B26"/>
      <c r="C26"/>
      <c r="D26"/>
      <c r="E26"/>
      <c r="F26"/>
      <c r="G26"/>
      <c r="H26"/>
      <c r="I26"/>
      <c r="J26"/>
      <c r="K26"/>
      <c r="L26" s="142">
        <f>SUM(D13:D16)</f>
        <v>5557</v>
      </c>
      <c r="M26" s="142">
        <f>SUM(E13:E16)</f>
        <v>2645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 s="1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12.75">
      <c r="A27"/>
      <c r="B27"/>
      <c r="C27"/>
      <c r="D27"/>
      <c r="E27"/>
      <c r="F27"/>
      <c r="G27"/>
      <c r="H27"/>
      <c r="I27"/>
      <c r="J27"/>
      <c r="K27"/>
      <c r="L27" s="15">
        <f>SUM(D11:D14)</f>
        <v>5757</v>
      </c>
      <c r="M27" s="15">
        <f>SUM(E11:E14)</f>
        <v>1601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 s="1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s="10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 s="1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8"/>
      <c r="AE28" s="1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C29"/>
      <c r="AD29" s="1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/>
      <c r="AD30" s="1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12.75">
      <c r="A31"/>
      <c r="B31"/>
      <c r="C31"/>
      <c r="D31"/>
      <c r="E31"/>
      <c r="F31"/>
      <c r="G31"/>
      <c r="H31"/>
      <c r="I31"/>
      <c r="J31"/>
      <c r="K31"/>
      <c r="L31"/>
      <c r="M31"/>
      <c r="N31" s="15"/>
      <c r="O31"/>
      <c r="P31"/>
      <c r="Q31"/>
      <c r="R31"/>
      <c r="S31"/>
      <c r="T31"/>
      <c r="U31"/>
      <c r="V31"/>
      <c r="W31"/>
      <c r="X31"/>
      <c r="Y31"/>
      <c r="Z31"/>
      <c r="AA31"/>
      <c r="AC31"/>
      <c r="AD31" s="1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C32"/>
      <c r="AD32" s="1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C33"/>
      <c r="AD33" s="1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C34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 s="1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8"/>
      <c r="AE36" s="1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30" s="1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8"/>
    </row>
    <row r="38" spans="1:1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 s="1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 s="1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s="1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 s="1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 s="1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 s="1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3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20"/>
    </row>
    <row r="46" spans="1:175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8"/>
      <c r="AE46" s="1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30" s="1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8"/>
    </row>
    <row r="48" spans="1:175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20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30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20"/>
    </row>
    <row r="50" spans="1:30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20"/>
    </row>
    <row r="51" spans="1:30" s="1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20"/>
    </row>
    <row r="52" spans="1:30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20"/>
    </row>
    <row r="53" spans="1:30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20"/>
    </row>
    <row r="54" spans="1:30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20"/>
    </row>
    <row r="55" spans="1:30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20"/>
    </row>
    <row r="56" spans="1:30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20"/>
    </row>
    <row r="57" spans="1:30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20"/>
    </row>
    <row r="58" spans="1: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D59" s="1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D60" s="18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/>
      <c r="AD62" s="18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C63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C64"/>
      <c r="AD64" s="1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 s="1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8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30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8"/>
    </row>
    <row r="68" spans="1:30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8"/>
    </row>
    <row r="69" spans="1:30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8"/>
    </row>
    <row r="70" spans="1:30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8"/>
    </row>
    <row r="71" spans="1:55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8"/>
      <c r="AE71" s="1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 s="1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42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8"/>
      <c r="AP73" s="9"/>
    </row>
    <row r="74" spans="1:30" s="1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8"/>
    </row>
    <row r="75" spans="1:30" s="1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8"/>
    </row>
    <row r="76" spans="1: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 s="18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3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 s="18"/>
      <c r="AE77" s="15"/>
    </row>
    <row r="78" spans="1:31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6"/>
      <c r="AE78" s="32"/>
    </row>
    <row r="79" spans="1:3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/>
      <c r="AD79" s="18"/>
      <c r="AE79" s="15"/>
    </row>
    <row r="80" spans="1:3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/>
      <c r="AD80" s="18"/>
      <c r="AE80" s="15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/>
      <c r="AD81" s="19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/>
      <c r="AD82" s="19"/>
    </row>
    <row r="83" spans="1:30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7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C84"/>
      <c r="AD84" s="19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C85"/>
      <c r="AD85" s="19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C86"/>
      <c r="AD86" s="19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C87"/>
      <c r="AD87" s="19"/>
    </row>
    <row r="88" spans="1: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C88"/>
      <c r="AD88" s="18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C89"/>
      <c r="AD89" s="18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C90"/>
      <c r="AD90" s="19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C91"/>
      <c r="AD91" s="19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/>
      <c r="AD92" s="19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/>
      <c r="AD93" s="19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C94"/>
      <c r="AD94" s="19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C95"/>
      <c r="AD95" s="19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C96"/>
      <c r="AD96" s="19"/>
    </row>
    <row r="97" spans="1:30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C98"/>
      <c r="AD98" s="19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C99"/>
      <c r="AD99" s="1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C100"/>
      <c r="AD100" s="19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C101"/>
      <c r="AD101" s="19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C102"/>
      <c r="AD102" s="19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C103"/>
      <c r="AD103" s="19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C104"/>
      <c r="AD104" s="19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C105"/>
      <c r="AD105" s="19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C106"/>
      <c r="AD106" s="19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C107"/>
      <c r="AD107" s="19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C108"/>
      <c r="AD108" s="19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C109"/>
      <c r="AD109" s="8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C110"/>
      <c r="AD110" s="8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C111"/>
      <c r="AD111" s="8"/>
    </row>
    <row r="112" spans="29:30" ht="12.75">
      <c r="AC112" s="8"/>
      <c r="AD112" s="8"/>
    </row>
    <row r="113" spans="29:30" ht="12.75">
      <c r="AC113" s="8"/>
      <c r="AD113" s="8"/>
    </row>
    <row r="114" spans="29:30" ht="12.75">
      <c r="AC114" s="8"/>
      <c r="AD114" s="8"/>
    </row>
    <row r="115" spans="29:30" ht="12.75">
      <c r="AC115" s="8"/>
      <c r="AD115" s="8"/>
    </row>
    <row r="116" spans="29:30" ht="12.75">
      <c r="AC116" s="8"/>
      <c r="AD116" s="8"/>
    </row>
    <row r="117" spans="29:30" ht="12.75">
      <c r="AC117" s="8"/>
      <c r="AD117" s="8"/>
    </row>
    <row r="118" spans="29:30" ht="12.75">
      <c r="AC118" s="8"/>
      <c r="AD118" s="8"/>
    </row>
    <row r="119" spans="29:30" ht="12.75">
      <c r="AC119" s="8"/>
      <c r="AD119" s="8"/>
    </row>
    <row r="120" spans="29:30" ht="12.75">
      <c r="AC120" s="8"/>
      <c r="AD120" s="8"/>
    </row>
    <row r="121" spans="29:30" ht="12.75">
      <c r="AC121" s="8"/>
      <c r="AD121" s="8"/>
    </row>
    <row r="122" spans="29:30" ht="12.75">
      <c r="AC122" s="8"/>
      <c r="AD122" s="8"/>
    </row>
    <row r="123" spans="29:30" ht="12.75">
      <c r="AC123" s="8"/>
      <c r="AD123" s="8"/>
    </row>
    <row r="124" spans="29:30" ht="12.75">
      <c r="AC124" s="8"/>
      <c r="AD124" s="8"/>
    </row>
    <row r="125" spans="29:30" ht="12.75">
      <c r="AC125" s="8"/>
      <c r="AD125" s="8"/>
    </row>
    <row r="126" spans="29:30" ht="12.75">
      <c r="AC126" s="8"/>
      <c r="AD126" s="8"/>
    </row>
    <row r="127" spans="29:30" ht="12.75">
      <c r="AC127" s="8"/>
      <c r="AD127" s="8"/>
    </row>
    <row r="128" spans="29:30" ht="12.75">
      <c r="AC128" s="8"/>
      <c r="AD128" s="8"/>
    </row>
    <row r="129" spans="29:30" ht="12.75">
      <c r="AC129" s="8"/>
      <c r="AD129" s="8"/>
    </row>
    <row r="130" spans="29:30" ht="12.75">
      <c r="AC130" s="8"/>
      <c r="AD130" s="8"/>
    </row>
    <row r="131" spans="29:30" ht="12.75">
      <c r="AC131" s="8"/>
      <c r="AD131" s="8"/>
    </row>
    <row r="132" spans="29:30" ht="12.75">
      <c r="AC132" s="8"/>
      <c r="AD132" s="8"/>
    </row>
    <row r="133" spans="29:30" ht="12.75">
      <c r="AC133" s="8"/>
      <c r="AD133" s="8"/>
    </row>
    <row r="134" spans="29:30" ht="12.75">
      <c r="AC134" s="8"/>
      <c r="AD134" s="8"/>
    </row>
    <row r="135" spans="29:30" ht="12.75">
      <c r="AC135" s="8"/>
      <c r="AD135" s="8"/>
    </row>
    <row r="136" spans="29:30" ht="12.75">
      <c r="AC136" s="8"/>
      <c r="AD136" s="8"/>
    </row>
    <row r="137" spans="29:30" ht="12.75">
      <c r="AC137" s="8"/>
      <c r="AD137" s="8"/>
    </row>
    <row r="138" spans="29:30" ht="12.75">
      <c r="AC138" s="8"/>
      <c r="AD138" s="8"/>
    </row>
    <row r="139" spans="29:30" ht="12.75">
      <c r="AC139" s="8"/>
      <c r="AD139" s="8"/>
    </row>
    <row r="140" spans="29:30" ht="12.75">
      <c r="AC140" s="8"/>
      <c r="AD140" s="8"/>
    </row>
    <row r="141" spans="29:30" ht="12.75">
      <c r="AC141" s="8"/>
      <c r="AD141" s="8"/>
    </row>
    <row r="142" spans="29:30" ht="12.75">
      <c r="AC142" s="8"/>
      <c r="AD142" s="8"/>
    </row>
    <row r="143" spans="29:30" ht="12.75">
      <c r="AC143" s="8"/>
      <c r="AD143" s="8"/>
    </row>
    <row r="144" spans="29:30" ht="12.75">
      <c r="AC144" s="8"/>
      <c r="AD144" s="8"/>
    </row>
    <row r="145" spans="29:30" ht="12.75">
      <c r="AC145" s="8"/>
      <c r="AD145" s="8"/>
    </row>
    <row r="146" spans="29:30" ht="12.75">
      <c r="AC146" s="8"/>
      <c r="AD146" s="8"/>
    </row>
    <row r="147" spans="29:30" ht="12.75">
      <c r="AC147" s="8"/>
      <c r="AD147" s="8"/>
    </row>
    <row r="148" spans="29:30" ht="12.75">
      <c r="AC148" s="8"/>
      <c r="AD148" s="8"/>
    </row>
    <row r="149" spans="29:30" ht="12.75">
      <c r="AC149" s="8"/>
      <c r="AD149" s="8"/>
    </row>
    <row r="150" spans="29:30" ht="12.75">
      <c r="AC150" s="8"/>
      <c r="AD150" s="8"/>
    </row>
    <row r="151" spans="29:30" ht="12.75">
      <c r="AC151" s="8"/>
      <c r="AD151" s="8"/>
    </row>
    <row r="152" spans="29:30" ht="12.75">
      <c r="AC152" s="8"/>
      <c r="AD152" s="8"/>
    </row>
    <row r="153" spans="29:30" ht="12.75">
      <c r="AC153" s="8"/>
      <c r="AD153" s="8"/>
    </row>
    <row r="154" spans="29:30" ht="12.75">
      <c r="AC154" s="8"/>
      <c r="AD154" s="8"/>
    </row>
    <row r="155" spans="29:30" ht="12.75">
      <c r="AC155" s="8"/>
      <c r="AD155" s="8"/>
    </row>
    <row r="156" spans="29:30" ht="12.75">
      <c r="AC156" s="8"/>
      <c r="AD156" s="8"/>
    </row>
    <row r="157" spans="29:30" ht="12.75">
      <c r="AC157" s="8"/>
      <c r="AD157" s="8"/>
    </row>
    <row r="158" spans="29:30" ht="12.75">
      <c r="AC158" s="8"/>
      <c r="AD158" s="8"/>
    </row>
    <row r="159" spans="29:30" ht="12.75">
      <c r="AC159" s="8"/>
      <c r="AD159" s="8"/>
    </row>
    <row r="160" spans="29:30" ht="12.75">
      <c r="AC160" s="8"/>
      <c r="AD160" s="8"/>
    </row>
    <row r="161" spans="29:30" ht="12.75">
      <c r="AC161" s="8"/>
      <c r="AD161" s="8"/>
    </row>
    <row r="162" spans="29:30" ht="12.75">
      <c r="AC162" s="8"/>
      <c r="AD162" s="8"/>
    </row>
    <row r="163" spans="29:30" ht="12.75">
      <c r="AC163" s="8"/>
      <c r="AD163" s="8"/>
    </row>
    <row r="164" spans="29:30" ht="12.75">
      <c r="AC164" s="8"/>
      <c r="AD164" s="8"/>
    </row>
    <row r="165" spans="29:30" ht="12.75">
      <c r="AC165" s="8"/>
      <c r="AD165" s="8"/>
    </row>
    <row r="166" spans="29:30" ht="12.75">
      <c r="AC166" s="8"/>
      <c r="AD166" s="8"/>
    </row>
    <row r="167" spans="29:30" ht="12.75">
      <c r="AC167" s="8"/>
      <c r="AD167" s="8"/>
    </row>
    <row r="168" spans="29:30" ht="12.75">
      <c r="AC168" s="8"/>
      <c r="AD168" s="8"/>
    </row>
    <row r="169" spans="29:30" ht="12.75">
      <c r="AC169" s="8"/>
      <c r="AD169" s="8"/>
    </row>
    <row r="170" spans="29:30" ht="12.75">
      <c r="AC170" s="8"/>
      <c r="AD170" s="8"/>
    </row>
    <row r="171" spans="29:30" ht="12.75">
      <c r="AC171" s="8"/>
      <c r="AD171" s="8"/>
    </row>
    <row r="172" spans="29:30" ht="12.75">
      <c r="AC172" s="8"/>
      <c r="AD172" s="8"/>
    </row>
    <row r="173" spans="29:30" ht="12.75">
      <c r="AC173" s="8"/>
      <c r="AD173" s="8"/>
    </row>
    <row r="174" spans="29:30" ht="12.75">
      <c r="AC174" s="8"/>
      <c r="AD174" s="8"/>
    </row>
    <row r="175" spans="29:30" ht="12.75">
      <c r="AC175" s="8"/>
      <c r="AD175" s="8"/>
    </row>
    <row r="176" spans="29:30" ht="12.75">
      <c r="AC176" s="8"/>
      <c r="AD176" s="8"/>
    </row>
    <row r="177" spans="29:30" ht="12.75">
      <c r="AC177" s="8"/>
      <c r="AD177" s="8"/>
    </row>
    <row r="178" spans="29:30" ht="12.75">
      <c r="AC178" s="8"/>
      <c r="AD178" s="8"/>
    </row>
    <row r="179" spans="29:30" ht="12.75">
      <c r="AC179" s="8"/>
      <c r="AD179" s="8"/>
    </row>
    <row r="180" spans="29:30" ht="12.75">
      <c r="AC180" s="8"/>
      <c r="AD180" s="8"/>
    </row>
    <row r="181" spans="29:30" ht="12.75">
      <c r="AC181" s="8"/>
      <c r="AD181" s="8"/>
    </row>
    <row r="182" spans="29:30" ht="12.75">
      <c r="AC182" s="8"/>
      <c r="AD182" s="8"/>
    </row>
    <row r="183" spans="29:30" ht="12.75">
      <c r="AC183" s="8"/>
      <c r="AD183" s="8"/>
    </row>
    <row r="184" spans="29:30" ht="12.75">
      <c r="AC184" s="8"/>
      <c r="AD184" s="8"/>
    </row>
    <row r="185" spans="29:30" ht="12.75">
      <c r="AC185" s="8"/>
      <c r="AD185" s="8"/>
    </row>
    <row r="186" spans="29:30" ht="12.75">
      <c r="AC186" s="8"/>
      <c r="AD186" s="8"/>
    </row>
    <row r="187" spans="29:30" ht="12.75">
      <c r="AC187" s="8"/>
      <c r="AD187" s="8"/>
    </row>
    <row r="188" spans="29:30" ht="12.75">
      <c r="AC188" s="8"/>
      <c r="AD188" s="8"/>
    </row>
    <row r="189" spans="29:30" ht="12.75">
      <c r="AC189" s="8"/>
      <c r="AD189" s="8"/>
    </row>
    <row r="190" spans="29:30" ht="12.75">
      <c r="AC190" s="8"/>
      <c r="AD190" s="8"/>
    </row>
    <row r="191" spans="29:30" ht="12.75">
      <c r="AC191" s="8"/>
      <c r="AD191" s="8"/>
    </row>
    <row r="192" spans="29:30" ht="12.75">
      <c r="AC192" s="8"/>
      <c r="AD192" s="8"/>
    </row>
    <row r="193" spans="29:30" ht="12.75">
      <c r="AC193" s="8"/>
      <c r="AD193" s="8"/>
    </row>
    <row r="194" spans="29:30" ht="12.75">
      <c r="AC194" s="8"/>
      <c r="AD194" s="8"/>
    </row>
    <row r="195" spans="29:30" ht="12.75">
      <c r="AC195" s="8"/>
      <c r="AD195" s="8"/>
    </row>
    <row r="196" spans="29:30" ht="12.75">
      <c r="AC196" s="8"/>
      <c r="AD196" s="8"/>
    </row>
    <row r="197" spans="29:30" ht="12.75">
      <c r="AC197" s="8"/>
      <c r="AD197" s="8"/>
    </row>
    <row r="198" spans="29:30" ht="12.75">
      <c r="AC198" s="8"/>
      <c r="AD198" s="8"/>
    </row>
    <row r="199" spans="29:30" ht="12.75">
      <c r="AC199" s="8"/>
      <c r="AD199" s="8"/>
    </row>
    <row r="200" spans="29:30" ht="12.75">
      <c r="AC200" s="8"/>
      <c r="AD200" s="8"/>
    </row>
    <row r="201" spans="29:30" ht="12.75">
      <c r="AC201" s="8"/>
      <c r="AD201" s="8"/>
    </row>
    <row r="202" spans="29:30" ht="12.75">
      <c r="AC202" s="8"/>
      <c r="AD202" s="8"/>
    </row>
    <row r="203" spans="29:30" ht="12.75">
      <c r="AC203" s="8"/>
      <c r="AD203" s="8"/>
    </row>
    <row r="204" spans="29:30" ht="12.75">
      <c r="AC204" s="8"/>
      <c r="AD204" s="8"/>
    </row>
    <row r="205" spans="29:30" ht="12.75">
      <c r="AC205" s="8"/>
      <c r="AD205" s="8"/>
    </row>
    <row r="206" spans="29:30" ht="12.75">
      <c r="AC206" s="8"/>
      <c r="AD206" s="8"/>
    </row>
    <row r="207" spans="29:30" ht="12.75">
      <c r="AC207" s="8"/>
      <c r="AD207" s="8"/>
    </row>
    <row r="208" spans="29:30" ht="12.75">
      <c r="AC208" s="8"/>
      <c r="AD208" s="8"/>
    </row>
    <row r="209" spans="29:30" ht="12.75">
      <c r="AC209" s="8"/>
      <c r="AD209" s="8"/>
    </row>
    <row r="210" spans="29:30" ht="12.75">
      <c r="AC210" s="8"/>
      <c r="AD210" s="8"/>
    </row>
    <row r="211" spans="29:30" ht="12.75">
      <c r="AC211" s="8"/>
      <c r="AD211" s="8"/>
    </row>
    <row r="212" spans="29:30" ht="12.75">
      <c r="AC212" s="8"/>
      <c r="AD212" s="8"/>
    </row>
    <row r="213" spans="29:30" ht="12.75">
      <c r="AC213" s="8"/>
      <c r="AD213" s="8"/>
    </row>
    <row r="214" spans="29:30" ht="12.75">
      <c r="AC214" s="8"/>
      <c r="AD214" s="8"/>
    </row>
    <row r="215" spans="29:30" ht="12.75">
      <c r="AC215" s="8"/>
      <c r="AD215" s="8"/>
    </row>
    <row r="216" spans="29:30" ht="12.75">
      <c r="AC216" s="8"/>
      <c r="AD216" s="8"/>
    </row>
    <row r="217" spans="29:30" ht="12.75">
      <c r="AC217" s="8"/>
      <c r="AD217" s="8"/>
    </row>
    <row r="218" spans="29:30" ht="12.75">
      <c r="AC218" s="8"/>
      <c r="AD218" s="8"/>
    </row>
    <row r="219" spans="29:30" ht="12.75">
      <c r="AC219" s="8"/>
      <c r="AD219" s="8"/>
    </row>
    <row r="220" spans="29:30" ht="12.75">
      <c r="AC220" s="8"/>
      <c r="AD220" s="8"/>
    </row>
    <row r="221" spans="29:30" ht="12.75">
      <c r="AC221" s="8"/>
      <c r="AD221" s="8"/>
    </row>
    <row r="222" spans="29:30" ht="12.75">
      <c r="AC222" s="8"/>
      <c r="AD222" s="8"/>
    </row>
    <row r="223" spans="29:30" ht="12.75">
      <c r="AC223" s="8"/>
      <c r="AD223" s="8"/>
    </row>
    <row r="224" spans="29:30" ht="12.75">
      <c r="AC224" s="8"/>
      <c r="AD224" s="8"/>
    </row>
    <row r="225" spans="29:30" ht="12.75">
      <c r="AC225" s="8"/>
      <c r="AD225" s="8"/>
    </row>
    <row r="226" spans="29:30" ht="12.75">
      <c r="AC226" s="8"/>
      <c r="AD226" s="8"/>
    </row>
    <row r="227" spans="29:30" ht="12.75">
      <c r="AC227" s="8"/>
      <c r="AD227" s="8"/>
    </row>
    <row r="228" spans="29:30" ht="12.75">
      <c r="AC228" s="8"/>
      <c r="AD228" s="8"/>
    </row>
    <row r="229" spans="29:30" ht="12.75">
      <c r="AC229" s="8"/>
      <c r="AD229" s="8"/>
    </row>
    <row r="230" spans="29:30" ht="12.75">
      <c r="AC230" s="8"/>
      <c r="AD230" s="8"/>
    </row>
    <row r="231" spans="29:30" ht="12.75">
      <c r="AC231" s="8"/>
      <c r="AD231" s="8"/>
    </row>
    <row r="232" spans="29:30" ht="12.75">
      <c r="AC232" s="8"/>
      <c r="AD232" s="8"/>
    </row>
    <row r="233" spans="29:30" ht="12.75">
      <c r="AC233" s="8"/>
      <c r="AD233" s="8"/>
    </row>
    <row r="234" spans="29:30" ht="12.75">
      <c r="AC234" s="8"/>
      <c r="AD234" s="8"/>
    </row>
    <row r="235" spans="29:30" ht="12.75">
      <c r="AC235" s="8"/>
      <c r="AD235" s="8"/>
    </row>
    <row r="236" spans="29:30" ht="12.75">
      <c r="AC236" s="8"/>
      <c r="AD236" s="8"/>
    </row>
    <row r="237" spans="29:30" ht="12.75">
      <c r="AC237" s="8"/>
      <c r="AD237" s="8"/>
    </row>
    <row r="238" spans="29:30" ht="12.75">
      <c r="AC238" s="8"/>
      <c r="AD238" s="8"/>
    </row>
    <row r="239" spans="29:30" ht="12.75">
      <c r="AC239" s="8"/>
      <c r="AD239" s="8"/>
    </row>
    <row r="240" spans="29:30" ht="12.75">
      <c r="AC240" s="8"/>
      <c r="AD240" s="8"/>
    </row>
    <row r="241" spans="29:30" ht="12.75">
      <c r="AC241" s="8"/>
      <c r="AD241" s="8"/>
    </row>
    <row r="242" spans="29:30" ht="12.75">
      <c r="AC242" s="8"/>
      <c r="AD242" s="8"/>
    </row>
    <row r="243" spans="29:30" ht="12.75">
      <c r="AC243" s="8"/>
      <c r="AD243" s="8"/>
    </row>
    <row r="244" spans="29:30" ht="12.75">
      <c r="AC244" s="8"/>
      <c r="AD244" s="8"/>
    </row>
    <row r="245" spans="29:30" ht="12.75">
      <c r="AC245" s="8"/>
      <c r="AD245" s="8"/>
    </row>
    <row r="246" spans="29:30" ht="12.75">
      <c r="AC246" s="8"/>
      <c r="AD246" s="8"/>
    </row>
    <row r="247" spans="29:30" ht="12.75">
      <c r="AC247" s="8"/>
      <c r="AD247" s="8"/>
    </row>
    <row r="248" spans="29:30" ht="12.75">
      <c r="AC248" s="8"/>
      <c r="AD248" s="8"/>
    </row>
    <row r="249" spans="29:30" ht="12.75">
      <c r="AC249" s="8"/>
      <c r="AD249" s="8"/>
    </row>
    <row r="250" spans="29:30" ht="12.75">
      <c r="AC250" s="8"/>
      <c r="AD250" s="8"/>
    </row>
    <row r="251" spans="29:30" ht="12.75">
      <c r="AC251" s="8"/>
      <c r="AD251" s="8"/>
    </row>
    <row r="252" spans="29:30" ht="12.75">
      <c r="AC252" s="8"/>
      <c r="AD252" s="8"/>
    </row>
    <row r="253" spans="29:30" ht="12.75">
      <c r="AC253" s="8"/>
      <c r="AD253" s="8"/>
    </row>
    <row r="254" spans="29:30" ht="12.75">
      <c r="AC254" s="8"/>
      <c r="AD254" s="8"/>
    </row>
    <row r="255" spans="29:30" ht="12.75">
      <c r="AC255" s="8"/>
      <c r="AD255" s="8"/>
    </row>
    <row r="256" spans="29:30" ht="12.75">
      <c r="AC256" s="8"/>
      <c r="AD256" s="8"/>
    </row>
    <row r="257" spans="29:30" ht="12.75">
      <c r="AC257" s="8"/>
      <c r="AD257" s="8"/>
    </row>
    <row r="258" spans="29:30" ht="12.75">
      <c r="AC258" s="8"/>
      <c r="AD258" s="8"/>
    </row>
    <row r="259" spans="29:30" ht="12.75">
      <c r="AC259" s="8"/>
      <c r="AD259" s="8"/>
    </row>
    <row r="260" spans="29:30" ht="12.75">
      <c r="AC260" s="8"/>
      <c r="AD260" s="8"/>
    </row>
    <row r="261" spans="29:30" ht="12.75">
      <c r="AC261" s="8"/>
      <c r="AD261" s="8"/>
    </row>
    <row r="262" spans="29:30" ht="12.75">
      <c r="AC262" s="8"/>
      <c r="AD262" s="8"/>
    </row>
    <row r="263" spans="29:30" ht="12.75">
      <c r="AC263" s="8"/>
      <c r="AD263" s="8"/>
    </row>
    <row r="264" spans="29:30" ht="12.75">
      <c r="AC264" s="8"/>
      <c r="AD264" s="8"/>
    </row>
    <row r="265" spans="29:30" ht="12.75">
      <c r="AC265" s="8"/>
      <c r="AD265" s="8"/>
    </row>
    <row r="266" spans="29:30" ht="12.75">
      <c r="AC266" s="8"/>
      <c r="AD266" s="8"/>
    </row>
    <row r="267" spans="29:30" ht="12.75">
      <c r="AC267" s="8"/>
      <c r="AD267" s="8"/>
    </row>
    <row r="268" spans="29:30" ht="12.75">
      <c r="AC268" s="8"/>
      <c r="AD268" s="8"/>
    </row>
    <row r="269" spans="29:30" ht="12.75">
      <c r="AC269" s="8"/>
      <c r="AD269" s="8"/>
    </row>
    <row r="270" spans="29:30" ht="12.75">
      <c r="AC270" s="8"/>
      <c r="AD270" s="8"/>
    </row>
    <row r="271" spans="29:30" ht="12.75">
      <c r="AC271" s="8"/>
      <c r="AD271" s="8"/>
    </row>
    <row r="272" spans="29:30" ht="12.75">
      <c r="AC272" s="8"/>
      <c r="AD272" s="8"/>
    </row>
    <row r="273" spans="29:30" ht="12.75">
      <c r="AC273" s="8"/>
      <c r="AD273" s="8"/>
    </row>
    <row r="274" spans="29:30" ht="12.75">
      <c r="AC274" s="8"/>
      <c r="AD274" s="8"/>
    </row>
    <row r="275" spans="29:30" ht="12.75">
      <c r="AC275" s="8"/>
      <c r="AD275" s="8"/>
    </row>
    <row r="276" spans="29:30" ht="12.75">
      <c r="AC276" s="8"/>
      <c r="AD276" s="8"/>
    </row>
    <row r="277" spans="29:30" ht="12.75">
      <c r="AC277" s="8"/>
      <c r="AD277" s="8"/>
    </row>
    <row r="278" spans="29:30" ht="12.75">
      <c r="AC278" s="8"/>
      <c r="AD278" s="8"/>
    </row>
    <row r="279" spans="29:30" ht="12.75">
      <c r="AC279" s="8"/>
      <c r="AD279" s="8"/>
    </row>
    <row r="280" spans="29:30" ht="12.75">
      <c r="AC280" s="8"/>
      <c r="AD280" s="8"/>
    </row>
    <row r="281" spans="29:30" ht="12.75">
      <c r="AC281" s="8"/>
      <c r="AD281" s="8"/>
    </row>
    <row r="282" spans="29:30" ht="12.75">
      <c r="AC282" s="8"/>
      <c r="AD282" s="8"/>
    </row>
    <row r="283" spans="29:30" ht="12.75">
      <c r="AC283" s="8"/>
      <c r="AD283" s="8"/>
    </row>
    <row r="284" spans="29:30" ht="12.75">
      <c r="AC284" s="8"/>
      <c r="AD284" s="8"/>
    </row>
    <row r="285" spans="29:30" ht="12.75">
      <c r="AC285" s="8"/>
      <c r="AD285" s="8"/>
    </row>
    <row r="286" spans="29:30" ht="12.75">
      <c r="AC286" s="8"/>
      <c r="AD286" s="8"/>
    </row>
    <row r="287" spans="29:30" ht="12.75">
      <c r="AC287" s="8"/>
      <c r="AD287" s="8"/>
    </row>
    <row r="288" spans="29:30" ht="12.75">
      <c r="AC288" s="8"/>
      <c r="AD288" s="8"/>
    </row>
    <row r="289" spans="29:30" ht="12.75">
      <c r="AC289" s="8"/>
      <c r="AD289" s="8"/>
    </row>
    <row r="290" spans="29:30" ht="12.75">
      <c r="AC290" s="8"/>
      <c r="AD290" s="8"/>
    </row>
    <row r="291" spans="29:30" ht="12.75">
      <c r="AC291" s="8"/>
      <c r="AD291" s="8"/>
    </row>
    <row r="292" spans="29:30" ht="12.75">
      <c r="AC292" s="8"/>
      <c r="AD292" s="8"/>
    </row>
    <row r="293" spans="29:30" ht="12.75">
      <c r="AC293" s="8"/>
      <c r="AD293" s="8"/>
    </row>
    <row r="294" spans="29:30" ht="12.75">
      <c r="AC294" s="8"/>
      <c r="AD294" s="8"/>
    </row>
    <row r="295" spans="29:30" ht="12.75">
      <c r="AC295" s="8"/>
      <c r="AD295" s="8"/>
    </row>
    <row r="296" spans="29:30" ht="12.75">
      <c r="AC296" s="8"/>
      <c r="AD296" s="8"/>
    </row>
    <row r="297" spans="29:30" ht="12.75">
      <c r="AC297" s="8"/>
      <c r="AD297" s="8"/>
    </row>
    <row r="298" spans="29:30" ht="12.75">
      <c r="AC298" s="8"/>
      <c r="AD298" s="8"/>
    </row>
    <row r="299" spans="29:30" ht="12.75">
      <c r="AC299" s="8"/>
      <c r="AD299" s="8"/>
    </row>
    <row r="300" spans="29:30" ht="12.75">
      <c r="AC300" s="8"/>
      <c r="AD300" s="8"/>
    </row>
    <row r="301" spans="29:30" ht="12.75">
      <c r="AC301" s="8"/>
      <c r="AD301" s="8"/>
    </row>
    <row r="302" spans="29:30" ht="12.75">
      <c r="AC302" s="8"/>
      <c r="AD302" s="8"/>
    </row>
    <row r="303" spans="29:30" ht="12.75">
      <c r="AC303" s="8"/>
      <c r="AD303" s="8"/>
    </row>
    <row r="304" spans="29:30" ht="12.75">
      <c r="AC304" s="8"/>
      <c r="AD304" s="8"/>
    </row>
    <row r="305" spans="29:30" ht="12.75">
      <c r="AC305" s="8"/>
      <c r="AD305" s="8"/>
    </row>
    <row r="306" spans="29:30" ht="12.75">
      <c r="AC306" s="8"/>
      <c r="AD306" s="8"/>
    </row>
    <row r="307" spans="29:30" ht="12.75">
      <c r="AC307" s="8"/>
      <c r="AD307" s="8"/>
    </row>
    <row r="308" spans="29:30" ht="12.75">
      <c r="AC308" s="8"/>
      <c r="AD308" s="8"/>
    </row>
    <row r="309" spans="29:30" ht="12.75">
      <c r="AC309" s="8"/>
      <c r="AD309" s="8"/>
    </row>
    <row r="310" spans="29:30" ht="12.75">
      <c r="AC310" s="8"/>
      <c r="AD310" s="8"/>
    </row>
    <row r="311" spans="29:30" ht="12.75">
      <c r="AC311" s="8"/>
      <c r="AD311" s="8"/>
    </row>
    <row r="312" spans="29:30" ht="12.75">
      <c r="AC312" s="8"/>
      <c r="AD312" s="8"/>
    </row>
    <row r="313" spans="29:30" ht="12.75">
      <c r="AC313" s="8"/>
      <c r="AD313" s="8"/>
    </row>
    <row r="314" spans="29:30" ht="12.75">
      <c r="AC314" s="8"/>
      <c r="AD314" s="8"/>
    </row>
    <row r="315" spans="29:30" ht="12.75">
      <c r="AC315" s="8"/>
      <c r="AD315" s="8"/>
    </row>
    <row r="316" spans="29:30" ht="12.75">
      <c r="AC316" s="8"/>
      <c r="AD316" s="8"/>
    </row>
    <row r="317" spans="29:30" ht="12.75">
      <c r="AC317" s="8"/>
      <c r="AD317" s="8"/>
    </row>
    <row r="318" spans="29:30" ht="12.75">
      <c r="AC318" s="8"/>
      <c r="AD318" s="8"/>
    </row>
    <row r="319" spans="29:30" ht="12.75">
      <c r="AC319" s="8"/>
      <c r="AD319" s="8"/>
    </row>
    <row r="320" spans="29:30" ht="12.75">
      <c r="AC320" s="8"/>
      <c r="AD320" s="8"/>
    </row>
    <row r="321" spans="29:30" ht="12.75">
      <c r="AC321" s="8"/>
      <c r="AD321" s="8"/>
    </row>
    <row r="322" spans="29:30" ht="12.75">
      <c r="AC322" s="8"/>
      <c r="AD322" s="8"/>
    </row>
    <row r="323" spans="29:30" ht="12.75">
      <c r="AC323" s="8"/>
      <c r="AD323" s="8"/>
    </row>
    <row r="324" spans="29:30" ht="12.75">
      <c r="AC324" s="8"/>
      <c r="AD324" s="8"/>
    </row>
    <row r="325" spans="29:30" ht="12.75">
      <c r="AC325" s="8"/>
      <c r="AD325" s="8"/>
    </row>
    <row r="326" spans="29:30" ht="12.75">
      <c r="AC326" s="8"/>
      <c r="AD326" s="8"/>
    </row>
    <row r="327" spans="29:30" ht="12.75">
      <c r="AC327" s="8"/>
      <c r="AD327" s="8"/>
    </row>
    <row r="328" spans="29:30" ht="12.75">
      <c r="AC328" s="8"/>
      <c r="AD328" s="8"/>
    </row>
    <row r="329" spans="29:30" ht="12.75">
      <c r="AC329" s="8"/>
      <c r="AD329" s="8"/>
    </row>
    <row r="330" spans="29:30" ht="12.75">
      <c r="AC330" s="8"/>
      <c r="AD330" s="8"/>
    </row>
    <row r="331" spans="29:30" ht="12.75">
      <c r="AC331" s="8"/>
      <c r="AD331" s="8"/>
    </row>
    <row r="332" spans="29:30" ht="12.75">
      <c r="AC332" s="8"/>
      <c r="AD332" s="8"/>
    </row>
    <row r="333" spans="29:30" ht="12.75">
      <c r="AC333" s="8"/>
      <c r="AD333" s="8"/>
    </row>
    <row r="334" spans="29:30" ht="12.75">
      <c r="AC334" s="8"/>
      <c r="AD334" s="8"/>
    </row>
    <row r="335" spans="29:30" ht="12.75">
      <c r="AC335" s="8"/>
      <c r="AD335" s="8"/>
    </row>
    <row r="336" spans="29:30" ht="12.75">
      <c r="AC336" s="8"/>
      <c r="AD336" s="8"/>
    </row>
    <row r="337" spans="29:30" ht="12.75">
      <c r="AC337" s="8"/>
      <c r="AD337" s="8"/>
    </row>
    <row r="338" spans="29:30" ht="12.75">
      <c r="AC338" s="8"/>
      <c r="AD338" s="8"/>
    </row>
    <row r="339" spans="29:30" ht="12.75">
      <c r="AC339" s="8"/>
      <c r="AD339" s="8"/>
    </row>
    <row r="340" spans="29:30" ht="12.75">
      <c r="AC340" s="8"/>
      <c r="AD340" s="8"/>
    </row>
    <row r="341" spans="29:30" ht="12.75">
      <c r="AC341" s="8"/>
      <c r="AD341" s="8"/>
    </row>
    <row r="342" spans="29:30" ht="12.75">
      <c r="AC342" s="8"/>
      <c r="AD342" s="8"/>
    </row>
    <row r="343" spans="29:30" ht="12.75">
      <c r="AC343" s="8"/>
      <c r="AD343" s="8"/>
    </row>
    <row r="344" spans="29:30" ht="12.75">
      <c r="AC344" s="8"/>
      <c r="AD344" s="8"/>
    </row>
    <row r="345" spans="29:30" ht="12.75">
      <c r="AC345" s="8"/>
      <c r="AD345" s="8"/>
    </row>
    <row r="346" spans="29:30" ht="12.75">
      <c r="AC346" s="8"/>
      <c r="AD346" s="8"/>
    </row>
    <row r="347" spans="29:30" ht="12.75">
      <c r="AC347" s="8"/>
      <c r="AD347" s="8"/>
    </row>
    <row r="348" spans="29:30" ht="12.75">
      <c r="AC348" s="8"/>
      <c r="AD348" s="8"/>
    </row>
    <row r="349" spans="29:30" ht="12.75">
      <c r="AC349" s="8"/>
      <c r="AD349" s="8"/>
    </row>
    <row r="350" spans="29:30" ht="12.75">
      <c r="AC350" s="8"/>
      <c r="AD350" s="8"/>
    </row>
    <row r="351" spans="29:30" ht="12.75">
      <c r="AC351" s="8"/>
      <c r="AD351" s="8"/>
    </row>
    <row r="352" spans="29:30" ht="12.75">
      <c r="AC352" s="8"/>
      <c r="AD352" s="8"/>
    </row>
    <row r="353" spans="29:30" ht="12.75">
      <c r="AC353" s="8"/>
      <c r="AD353" s="8"/>
    </row>
    <row r="354" spans="29:30" ht="12.75">
      <c r="AC354" s="8"/>
      <c r="AD354" s="8"/>
    </row>
    <row r="355" spans="29:30" ht="12.75">
      <c r="AC355" s="8"/>
      <c r="AD355" s="8"/>
    </row>
    <row r="356" spans="29:30" ht="12.75">
      <c r="AC356" s="8"/>
      <c r="AD356" s="8"/>
    </row>
    <row r="357" spans="29:30" ht="12.75">
      <c r="AC357" s="8"/>
      <c r="AD357" s="8"/>
    </row>
    <row r="358" spans="29:30" ht="12.75">
      <c r="AC358" s="8"/>
      <c r="AD358" s="8"/>
    </row>
    <row r="359" spans="29:30" ht="12.75">
      <c r="AC359" s="8"/>
      <c r="AD359" s="8"/>
    </row>
    <row r="360" spans="29:30" ht="12.75">
      <c r="AC360" s="8"/>
      <c r="AD360" s="8"/>
    </row>
    <row r="361" spans="29:30" ht="12.75">
      <c r="AC361" s="8"/>
      <c r="AD361" s="8"/>
    </row>
    <row r="362" spans="29:30" ht="12.75">
      <c r="AC362" s="8"/>
      <c r="AD362" s="8"/>
    </row>
    <row r="363" spans="29:30" ht="12.75">
      <c r="AC363" s="8"/>
      <c r="AD363" s="8"/>
    </row>
    <row r="364" spans="29:30" ht="12.75">
      <c r="AC364" s="8"/>
      <c r="AD364" s="8"/>
    </row>
    <row r="365" spans="29:30" ht="12.75">
      <c r="AC365" s="8"/>
      <c r="AD365" s="8"/>
    </row>
    <row r="366" spans="29:30" ht="12.75">
      <c r="AC366" s="8"/>
      <c r="AD366" s="8"/>
    </row>
    <row r="367" spans="29:30" ht="12.75">
      <c r="AC367" s="8"/>
      <c r="AD367" s="8"/>
    </row>
    <row r="368" spans="29:30" ht="12.75">
      <c r="AC368" s="8"/>
      <c r="AD368" s="8"/>
    </row>
    <row r="369" spans="29:30" ht="12.75">
      <c r="AC369" s="8"/>
      <c r="AD369" s="8"/>
    </row>
    <row r="370" spans="29:30" ht="12.75">
      <c r="AC370" s="8"/>
      <c r="AD370" s="8"/>
    </row>
    <row r="371" spans="29:30" ht="12.75">
      <c r="AC371" s="8"/>
      <c r="AD371" s="8"/>
    </row>
    <row r="372" spans="29:30" ht="12.75">
      <c r="AC372" s="8"/>
      <c r="AD372" s="8"/>
    </row>
    <row r="373" spans="29:30" ht="12.75">
      <c r="AC373" s="8"/>
      <c r="AD373" s="8"/>
    </row>
    <row r="374" spans="29:30" ht="12.75">
      <c r="AC374" s="8"/>
      <c r="AD374" s="8"/>
    </row>
    <row r="375" spans="29:30" ht="12.75">
      <c r="AC375" s="8"/>
      <c r="AD375" s="8"/>
    </row>
    <row r="376" spans="29:30" ht="12.75">
      <c r="AC376" s="8"/>
      <c r="AD376" s="8"/>
    </row>
    <row r="377" spans="29:30" ht="12.75">
      <c r="AC377" s="8"/>
      <c r="AD377" s="8"/>
    </row>
    <row r="378" spans="29:30" ht="12.75">
      <c r="AC378" s="8"/>
      <c r="AD378" s="8"/>
    </row>
    <row r="379" spans="29:30" ht="12.75">
      <c r="AC379" s="8"/>
      <c r="AD379" s="8"/>
    </row>
    <row r="380" spans="29:30" ht="12.75">
      <c r="AC380" s="8"/>
      <c r="AD380" s="8"/>
    </row>
    <row r="381" spans="29:30" ht="12.75">
      <c r="AC381" s="8"/>
      <c r="AD381" s="8"/>
    </row>
    <row r="382" spans="29:30" ht="12.75">
      <c r="AC382" s="8"/>
      <c r="AD382" s="8"/>
    </row>
    <row r="383" spans="29:30" ht="12.75">
      <c r="AC383" s="8"/>
      <c r="AD383" s="8"/>
    </row>
    <row r="384" spans="29:30" ht="12.75">
      <c r="AC384" s="8"/>
      <c r="AD384" s="8"/>
    </row>
    <row r="385" spans="29:30" ht="12.75">
      <c r="AC385" s="8"/>
      <c r="AD385" s="8"/>
    </row>
    <row r="386" spans="29:30" ht="12.75">
      <c r="AC386" s="8"/>
      <c r="AD386" s="8"/>
    </row>
    <row r="387" spans="29:30" ht="12.75">
      <c r="AC387" s="8"/>
      <c r="AD387" s="8"/>
    </row>
    <row r="388" spans="29:30" ht="12.75">
      <c r="AC388" s="8"/>
      <c r="AD388" s="8"/>
    </row>
    <row r="389" spans="29:30" ht="12.75">
      <c r="AC389" s="8"/>
      <c r="AD389" s="8"/>
    </row>
    <row r="390" spans="29:30" ht="12.75">
      <c r="AC390" s="8"/>
      <c r="AD390" s="8"/>
    </row>
    <row r="391" spans="29:30" ht="12.75">
      <c r="AC391" s="8"/>
      <c r="AD391" s="8"/>
    </row>
    <row r="392" spans="29:30" ht="12.75">
      <c r="AC392" s="8"/>
      <c r="AD392" s="8"/>
    </row>
    <row r="393" spans="29:30" ht="12.75">
      <c r="AC393" s="8"/>
      <c r="AD393" s="8"/>
    </row>
    <row r="394" spans="29:30" ht="12.75">
      <c r="AC394" s="8"/>
      <c r="AD394" s="8"/>
    </row>
    <row r="395" spans="29:30" ht="12.75">
      <c r="AC395" s="8"/>
      <c r="AD395" s="8"/>
    </row>
    <row r="396" spans="29:30" ht="12.75">
      <c r="AC396" s="8"/>
      <c r="AD396" s="8"/>
    </row>
    <row r="397" spans="29:30" ht="12.75">
      <c r="AC397" s="8"/>
      <c r="AD397" s="8"/>
    </row>
    <row r="398" spans="29:30" ht="12.75">
      <c r="AC398" s="8"/>
      <c r="AD398" s="8"/>
    </row>
    <row r="399" spans="29:30" ht="12.75">
      <c r="AC399" s="8"/>
      <c r="AD399" s="8"/>
    </row>
    <row r="400" spans="29:30" ht="12.75">
      <c r="AC400" s="8"/>
      <c r="AD400" s="8"/>
    </row>
    <row r="401" spans="29:30" ht="12.75">
      <c r="AC401" s="8"/>
      <c r="AD401" s="8"/>
    </row>
    <row r="402" spans="29:30" ht="12.75">
      <c r="AC402" s="8"/>
      <c r="AD402" s="8"/>
    </row>
    <row r="403" spans="29:30" ht="12.75">
      <c r="AC403" s="8"/>
      <c r="AD403" s="8"/>
    </row>
    <row r="404" spans="29:30" ht="12.75">
      <c r="AC404" s="8"/>
      <c r="AD404" s="8"/>
    </row>
    <row r="405" spans="29:30" ht="12.75">
      <c r="AC405" s="8"/>
      <c r="AD405" s="8"/>
    </row>
    <row r="406" spans="29:30" ht="12.75">
      <c r="AC406" s="8"/>
      <c r="AD406" s="8"/>
    </row>
    <row r="407" spans="29:30" ht="12.75">
      <c r="AC407" s="8"/>
      <c r="AD407" s="8"/>
    </row>
    <row r="408" spans="29:30" ht="12.75">
      <c r="AC408" s="8"/>
      <c r="AD408" s="8"/>
    </row>
    <row r="409" spans="29:30" ht="12.75">
      <c r="AC409" s="8"/>
      <c r="AD409" s="8"/>
    </row>
    <row r="410" spans="29:30" ht="12.75">
      <c r="AC410" s="8"/>
      <c r="AD410" s="8"/>
    </row>
    <row r="411" spans="29:30" ht="12.75">
      <c r="AC411" s="8"/>
      <c r="AD411" s="8"/>
    </row>
    <row r="412" spans="29:30" ht="12.75">
      <c r="AC412" s="8"/>
      <c r="AD412" s="8"/>
    </row>
    <row r="413" spans="29:30" ht="12.75">
      <c r="AC413" s="8"/>
      <c r="AD413" s="8"/>
    </row>
    <row r="414" spans="29:30" ht="12.75">
      <c r="AC414" s="8"/>
      <c r="AD414" s="8"/>
    </row>
    <row r="415" spans="29:30" ht="12.75">
      <c r="AC415" s="8"/>
      <c r="AD415" s="8"/>
    </row>
    <row r="416" spans="29:30" ht="12.75">
      <c r="AC416" s="8"/>
      <c r="AD416" s="8"/>
    </row>
    <row r="417" spans="29:30" ht="12.75">
      <c r="AC417" s="8"/>
      <c r="AD417" s="8"/>
    </row>
    <row r="418" spans="29:30" ht="12.75">
      <c r="AC418" s="8"/>
      <c r="AD418" s="8"/>
    </row>
    <row r="419" spans="29:30" ht="12.75">
      <c r="AC419" s="8"/>
      <c r="AD419" s="8"/>
    </row>
    <row r="420" spans="29:30" ht="12.75">
      <c r="AC420" s="8"/>
      <c r="AD420" s="8"/>
    </row>
    <row r="421" spans="29:30" ht="12.75">
      <c r="AC421" s="8"/>
      <c r="AD421" s="8"/>
    </row>
    <row r="422" spans="29:30" ht="12.75">
      <c r="AC422" s="8"/>
      <c r="AD422" s="8"/>
    </row>
    <row r="423" spans="29:30" ht="12.75">
      <c r="AC423" s="8"/>
      <c r="AD423" s="8"/>
    </row>
    <row r="424" spans="29:30" ht="12.75">
      <c r="AC424" s="8"/>
      <c r="AD424" s="8"/>
    </row>
    <row r="425" spans="29:30" ht="12.75">
      <c r="AC425" s="8"/>
      <c r="AD425" s="8"/>
    </row>
    <row r="426" spans="29:30" ht="12.75">
      <c r="AC426" s="8"/>
      <c r="AD426" s="8"/>
    </row>
    <row r="427" spans="29:30" ht="12.75">
      <c r="AC427" s="8"/>
      <c r="AD427" s="8"/>
    </row>
    <row r="428" spans="29:30" ht="12.75">
      <c r="AC428" s="8"/>
      <c r="AD428" s="8"/>
    </row>
    <row r="429" spans="29:30" ht="12.75">
      <c r="AC429" s="8"/>
      <c r="AD429" s="8"/>
    </row>
    <row r="430" spans="29:30" ht="12.75">
      <c r="AC430" s="8"/>
      <c r="AD430" s="8"/>
    </row>
    <row r="431" spans="29:30" ht="12.75">
      <c r="AC431" s="8"/>
      <c r="AD431" s="8"/>
    </row>
    <row r="432" spans="29:30" ht="12.75">
      <c r="AC432" s="8"/>
      <c r="AD432" s="8"/>
    </row>
    <row r="433" spans="29:30" ht="12.75">
      <c r="AC433" s="8"/>
      <c r="AD433" s="8"/>
    </row>
    <row r="434" spans="29:30" ht="12.75">
      <c r="AC434" s="8"/>
      <c r="AD434" s="8"/>
    </row>
    <row r="435" spans="29:30" ht="12.75">
      <c r="AC435" s="8"/>
      <c r="AD435" s="8"/>
    </row>
    <row r="436" spans="29:30" ht="12.75">
      <c r="AC436" s="8"/>
      <c r="AD436" s="8"/>
    </row>
    <row r="437" spans="29:30" ht="12.75">
      <c r="AC437" s="8"/>
      <c r="AD437" s="8"/>
    </row>
    <row r="438" spans="29:30" ht="12.75">
      <c r="AC438" s="8"/>
      <c r="AD438" s="8"/>
    </row>
    <row r="439" spans="29:30" ht="12.75">
      <c r="AC439" s="8"/>
      <c r="AD439" s="8"/>
    </row>
    <row r="440" spans="29:30" ht="12.75">
      <c r="AC440" s="8"/>
      <c r="AD440" s="8"/>
    </row>
    <row r="441" spans="29:30" ht="12.75">
      <c r="AC441" s="8"/>
      <c r="AD441" s="8"/>
    </row>
    <row r="442" spans="29:30" ht="12.75">
      <c r="AC442" s="8"/>
      <c r="AD442" s="8"/>
    </row>
    <row r="443" spans="29:30" ht="12.75">
      <c r="AC443" s="8"/>
      <c r="AD443" s="8"/>
    </row>
    <row r="444" spans="29:30" ht="12.75">
      <c r="AC444" s="8"/>
      <c r="AD444" s="8"/>
    </row>
    <row r="445" spans="29:30" ht="12.75">
      <c r="AC445" s="8"/>
      <c r="AD445" s="8"/>
    </row>
    <row r="446" spans="29:30" ht="12.75">
      <c r="AC446" s="8"/>
      <c r="AD446" s="8"/>
    </row>
    <row r="447" spans="29:30" ht="12.75">
      <c r="AC447" s="8"/>
      <c r="AD447" s="8"/>
    </row>
    <row r="448" spans="29:30" ht="12.75">
      <c r="AC448" s="8"/>
      <c r="AD448" s="8"/>
    </row>
    <row r="449" spans="29:30" ht="12.75">
      <c r="AC449" s="8"/>
      <c r="AD449" s="8"/>
    </row>
    <row r="450" spans="29:30" ht="12.75">
      <c r="AC450" s="8"/>
      <c r="AD450" s="8"/>
    </row>
    <row r="451" spans="29:30" ht="12.75">
      <c r="AC451" s="8"/>
      <c r="AD451" s="8"/>
    </row>
    <row r="452" spans="29:30" ht="12.75">
      <c r="AC452" s="8"/>
      <c r="AD452" s="8"/>
    </row>
    <row r="453" spans="29:30" ht="12.75">
      <c r="AC453" s="8"/>
      <c r="AD453" s="8"/>
    </row>
    <row r="454" spans="29:30" ht="12.75">
      <c r="AC454" s="8"/>
      <c r="AD454" s="8"/>
    </row>
    <row r="455" spans="29:30" ht="12.75">
      <c r="AC455" s="8"/>
      <c r="AD455" s="8"/>
    </row>
    <row r="456" spans="29:30" ht="12.75">
      <c r="AC456" s="8"/>
      <c r="AD456" s="8"/>
    </row>
    <row r="457" spans="29:30" ht="12.75">
      <c r="AC457" s="8"/>
      <c r="AD457" s="8"/>
    </row>
    <row r="458" spans="29:30" ht="12.75">
      <c r="AC458" s="8"/>
      <c r="AD458" s="8"/>
    </row>
    <row r="459" spans="29:30" ht="12.75">
      <c r="AC459" s="8"/>
      <c r="AD459" s="8"/>
    </row>
    <row r="460" spans="29:30" ht="12.75">
      <c r="AC460" s="8"/>
      <c r="AD460" s="8"/>
    </row>
    <row r="461" spans="29:30" ht="12.75">
      <c r="AC461" s="8"/>
      <c r="AD461" s="8"/>
    </row>
    <row r="462" spans="29:30" ht="12.75">
      <c r="AC462" s="8"/>
      <c r="AD462" s="8"/>
    </row>
    <row r="463" spans="29:30" ht="12.75">
      <c r="AC463" s="8"/>
      <c r="AD463" s="8"/>
    </row>
    <row r="464" spans="29:30" ht="12.75">
      <c r="AC464" s="8"/>
      <c r="AD464" s="8"/>
    </row>
    <row r="465" spans="29:30" ht="12.75">
      <c r="AC465" s="8"/>
      <c r="AD465" s="8"/>
    </row>
    <row r="466" spans="29:30" ht="12.75">
      <c r="AC466" s="8"/>
      <c r="AD466" s="8"/>
    </row>
    <row r="467" spans="29:30" ht="12.75">
      <c r="AC467" s="8"/>
      <c r="AD467" s="8"/>
    </row>
    <row r="468" spans="29:30" ht="12.75">
      <c r="AC468" s="8"/>
      <c r="AD468" s="8"/>
    </row>
    <row r="469" spans="29:30" ht="12.75">
      <c r="AC469" s="8"/>
      <c r="AD469" s="8"/>
    </row>
    <row r="470" spans="29:30" ht="12.75">
      <c r="AC470" s="8"/>
      <c r="AD470" s="8"/>
    </row>
    <row r="471" spans="29:30" ht="12.75">
      <c r="AC471" s="8"/>
      <c r="AD471" s="8"/>
    </row>
    <row r="472" spans="29:30" ht="12.75">
      <c r="AC472" s="8"/>
      <c r="AD472" s="8"/>
    </row>
    <row r="473" spans="29:30" ht="12.75">
      <c r="AC473" s="8"/>
      <c r="AD473" s="8"/>
    </row>
    <row r="474" spans="29:30" ht="12.75">
      <c r="AC474" s="8"/>
      <c r="AD474" s="8"/>
    </row>
    <row r="475" spans="29:30" ht="12.75">
      <c r="AC475" s="8"/>
      <c r="AD475" s="8"/>
    </row>
    <row r="476" spans="29:30" ht="12.75">
      <c r="AC476" s="8"/>
      <c r="AD476" s="8"/>
    </row>
    <row r="477" spans="29:30" ht="12.75">
      <c r="AC477" s="8"/>
      <c r="AD477" s="8"/>
    </row>
    <row r="478" spans="29:30" ht="12.75">
      <c r="AC478" s="8"/>
      <c r="AD478" s="8"/>
    </row>
    <row r="479" spans="29:30" ht="12.75">
      <c r="AC479" s="8"/>
      <c r="AD479" s="8"/>
    </row>
    <row r="480" spans="29:30" ht="12.75">
      <c r="AC480" s="8"/>
      <c r="AD480" s="8"/>
    </row>
    <row r="481" spans="29:30" ht="12.75">
      <c r="AC481" s="8"/>
      <c r="AD481" s="8"/>
    </row>
    <row r="482" spans="29:30" ht="12.75">
      <c r="AC482" s="8"/>
      <c r="AD482" s="8"/>
    </row>
    <row r="483" spans="29:30" ht="12.75">
      <c r="AC483" s="8"/>
      <c r="AD483" s="8"/>
    </row>
    <row r="484" spans="29:30" ht="12.75">
      <c r="AC484" s="8"/>
      <c r="AD484" s="8"/>
    </row>
    <row r="485" spans="29:30" ht="12.75">
      <c r="AC485" s="8"/>
      <c r="AD485" s="8"/>
    </row>
    <row r="486" spans="29:30" ht="12.75">
      <c r="AC486" s="8"/>
      <c r="AD486" s="8"/>
    </row>
    <row r="487" spans="29:30" ht="12.75">
      <c r="AC487" s="8"/>
      <c r="AD487" s="8"/>
    </row>
    <row r="488" spans="29:30" ht="12.75">
      <c r="AC488" s="8"/>
      <c r="AD488" s="8"/>
    </row>
    <row r="489" spans="29:30" ht="12.75">
      <c r="AC489" s="8"/>
      <c r="AD489" s="8"/>
    </row>
    <row r="490" spans="29:30" ht="12.75">
      <c r="AC490" s="8"/>
      <c r="AD490" s="8"/>
    </row>
    <row r="491" spans="29:30" ht="12.75">
      <c r="AC491" s="8"/>
      <c r="AD491" s="8"/>
    </row>
    <row r="492" spans="29:30" ht="12.75">
      <c r="AC492" s="8"/>
      <c r="AD492" s="8"/>
    </row>
    <row r="493" spans="29:30" ht="12.75">
      <c r="AC493" s="8"/>
      <c r="AD493" s="8"/>
    </row>
    <row r="494" spans="29:30" ht="12.75">
      <c r="AC494" s="8"/>
      <c r="AD494" s="8"/>
    </row>
    <row r="495" spans="29:30" ht="12.75">
      <c r="AC495" s="8"/>
      <c r="AD495" s="8"/>
    </row>
    <row r="496" spans="29:30" ht="12.75">
      <c r="AC496" s="8"/>
      <c r="AD496" s="8"/>
    </row>
    <row r="497" spans="29:30" ht="12.75">
      <c r="AC497" s="8"/>
      <c r="AD497" s="8"/>
    </row>
    <row r="498" spans="29:30" ht="12.75">
      <c r="AC498" s="8"/>
      <c r="AD498" s="8"/>
    </row>
    <row r="499" spans="29:30" ht="12.75">
      <c r="AC499" s="8"/>
      <c r="AD499" s="8"/>
    </row>
    <row r="500" spans="29:30" ht="12.75">
      <c r="AC500" s="8"/>
      <c r="AD500" s="8"/>
    </row>
    <row r="501" spans="29:30" ht="12.75">
      <c r="AC501" s="8"/>
      <c r="AD501" s="8"/>
    </row>
    <row r="502" spans="29:30" ht="12.75">
      <c r="AC502" s="8"/>
      <c r="AD502" s="8"/>
    </row>
    <row r="503" spans="29:30" ht="12.75">
      <c r="AC503" s="8"/>
      <c r="AD503" s="8"/>
    </row>
    <row r="504" spans="29:30" ht="12.75">
      <c r="AC504" s="8"/>
      <c r="AD504" s="8"/>
    </row>
    <row r="505" spans="29:30" ht="12.75">
      <c r="AC505" s="8"/>
      <c r="AD505" s="8"/>
    </row>
    <row r="506" spans="29:30" ht="12.75">
      <c r="AC506" s="8"/>
      <c r="AD506" s="8"/>
    </row>
    <row r="507" spans="29:30" ht="12.75">
      <c r="AC507" s="8"/>
      <c r="AD507" s="8"/>
    </row>
    <row r="508" spans="29:30" ht="12.75">
      <c r="AC508" s="8"/>
      <c r="AD508" s="8"/>
    </row>
    <row r="509" spans="29:30" ht="12.75">
      <c r="AC509" s="8"/>
      <c r="AD509" s="8"/>
    </row>
    <row r="510" spans="29:30" ht="12.75">
      <c r="AC510" s="8"/>
      <c r="AD510" s="8"/>
    </row>
    <row r="511" spans="29:30" ht="12.75">
      <c r="AC511" s="8"/>
      <c r="AD511" s="8"/>
    </row>
    <row r="512" spans="29:30" ht="12.75">
      <c r="AC512" s="8"/>
      <c r="AD512" s="8"/>
    </row>
    <row r="513" spans="29:30" ht="12.75">
      <c r="AC513" s="8"/>
      <c r="AD513" s="8"/>
    </row>
    <row r="514" spans="29:30" ht="12.75">
      <c r="AC514" s="8"/>
      <c r="AD514" s="8"/>
    </row>
    <row r="515" spans="29:30" ht="12.75">
      <c r="AC515" s="8"/>
      <c r="AD515" s="8"/>
    </row>
    <row r="516" spans="29:30" ht="12.75">
      <c r="AC516" s="8"/>
      <c r="AD516" s="8"/>
    </row>
    <row r="517" spans="29:30" ht="12.75">
      <c r="AC517" s="8"/>
      <c r="AD517" s="8"/>
    </row>
    <row r="518" spans="29:30" ht="12.75">
      <c r="AC518" s="8"/>
      <c r="AD518" s="8"/>
    </row>
    <row r="519" spans="29:30" ht="12.75">
      <c r="AC519" s="8"/>
      <c r="AD519" s="8"/>
    </row>
    <row r="520" spans="29:30" ht="12.75">
      <c r="AC520" s="8"/>
      <c r="AD520" s="8"/>
    </row>
    <row r="521" spans="29:30" ht="12.75">
      <c r="AC521" s="8"/>
      <c r="AD521" s="8"/>
    </row>
    <row r="522" spans="29:30" ht="12.75">
      <c r="AC522" s="8"/>
      <c r="AD522" s="8"/>
    </row>
    <row r="523" spans="29:30" ht="12.75">
      <c r="AC523" s="8"/>
      <c r="AD523" s="8"/>
    </row>
    <row r="524" spans="29:30" ht="12.75">
      <c r="AC524" s="8"/>
      <c r="AD524" s="8"/>
    </row>
    <row r="525" spans="29:30" ht="12.75">
      <c r="AC525" s="8"/>
      <c r="AD525" s="8"/>
    </row>
    <row r="526" spans="29:30" ht="12.75">
      <c r="AC526" s="8"/>
      <c r="AD526" s="8"/>
    </row>
    <row r="527" spans="29:30" ht="12.75">
      <c r="AC527" s="8"/>
      <c r="AD527" s="8"/>
    </row>
    <row r="528" spans="29:30" ht="12.75">
      <c r="AC528" s="8"/>
      <c r="AD528" s="8"/>
    </row>
    <row r="529" spans="29:30" ht="12.75">
      <c r="AC529" s="8"/>
      <c r="AD529" s="8"/>
    </row>
    <row r="530" spans="29:30" ht="12.75">
      <c r="AC530" s="8"/>
      <c r="AD530" s="8"/>
    </row>
    <row r="531" spans="29:30" ht="12.75">
      <c r="AC531" s="8"/>
      <c r="AD531" s="8"/>
    </row>
    <row r="532" spans="29:30" ht="12.75">
      <c r="AC532" s="8"/>
      <c r="AD532" s="8"/>
    </row>
    <row r="533" spans="29:30" ht="12.75">
      <c r="AC533" s="8"/>
      <c r="AD533" s="8"/>
    </row>
    <row r="534" spans="29:30" ht="12.75">
      <c r="AC534" s="8"/>
      <c r="AD534" s="8"/>
    </row>
    <row r="535" spans="29:30" ht="12.75">
      <c r="AC535" s="8"/>
      <c r="AD535" s="8"/>
    </row>
    <row r="536" spans="29:30" ht="12.75">
      <c r="AC536" s="8"/>
      <c r="AD536" s="8"/>
    </row>
    <row r="537" spans="29:30" ht="12.75">
      <c r="AC537" s="8"/>
      <c r="AD537" s="8"/>
    </row>
    <row r="538" spans="29:30" ht="12.75">
      <c r="AC538" s="8"/>
      <c r="AD538" s="8"/>
    </row>
    <row r="539" spans="29:30" ht="12.75">
      <c r="AC539" s="8"/>
      <c r="AD539" s="8"/>
    </row>
    <row r="540" spans="29:30" ht="12.75">
      <c r="AC540" s="8"/>
      <c r="AD540" s="8"/>
    </row>
    <row r="541" spans="29:30" ht="12.75">
      <c r="AC541" s="8"/>
      <c r="AD541" s="8"/>
    </row>
    <row r="542" spans="29:30" ht="12.75">
      <c r="AC542" s="8"/>
      <c r="AD542" s="8"/>
    </row>
    <row r="543" spans="29:30" ht="12.75">
      <c r="AC543" s="8"/>
      <c r="AD543" s="8"/>
    </row>
    <row r="544" spans="29:30" ht="12.75">
      <c r="AC544" s="8"/>
      <c r="AD544" s="8"/>
    </row>
    <row r="545" spans="29:30" ht="12.75">
      <c r="AC545" s="8"/>
      <c r="AD545" s="8"/>
    </row>
    <row r="546" spans="29:30" ht="12.75">
      <c r="AC546" s="8"/>
      <c r="AD546" s="8"/>
    </row>
    <row r="547" spans="29:30" ht="12.75">
      <c r="AC547" s="8"/>
      <c r="AD547" s="8"/>
    </row>
    <row r="548" spans="29:30" ht="12.75">
      <c r="AC548" s="8"/>
      <c r="AD548" s="8"/>
    </row>
    <row r="549" spans="29:30" ht="12.75">
      <c r="AC549" s="8"/>
      <c r="AD549" s="8"/>
    </row>
    <row r="550" spans="29:30" ht="12.75">
      <c r="AC550" s="8"/>
      <c r="AD550" s="8"/>
    </row>
    <row r="551" spans="29:30" ht="12.75">
      <c r="AC551" s="8"/>
      <c r="AD551" s="8"/>
    </row>
    <row r="552" spans="29:30" ht="12.75">
      <c r="AC552" s="8"/>
      <c r="AD552" s="8"/>
    </row>
    <row r="553" spans="29:30" ht="12.75">
      <c r="AC553" s="8"/>
      <c r="AD553" s="8"/>
    </row>
    <row r="554" spans="29:30" ht="12.75">
      <c r="AC554" s="8"/>
      <c r="AD554" s="8"/>
    </row>
    <row r="555" spans="29:30" ht="12.75">
      <c r="AC555" s="8"/>
      <c r="AD555" s="8"/>
    </row>
    <row r="556" spans="29:30" ht="12.75">
      <c r="AC556" s="8"/>
      <c r="AD556" s="8"/>
    </row>
    <row r="557" spans="29:30" ht="12.75">
      <c r="AC557" s="8"/>
      <c r="AD557" s="8"/>
    </row>
    <row r="558" spans="29:30" ht="12.75">
      <c r="AC558" s="8"/>
      <c r="AD558" s="8"/>
    </row>
    <row r="559" spans="29:30" ht="12.75">
      <c r="AC559" s="8"/>
      <c r="AD559" s="8"/>
    </row>
    <row r="560" spans="29:30" ht="12.75">
      <c r="AC560" s="8"/>
      <c r="AD560" s="8"/>
    </row>
    <row r="561" spans="29:30" ht="12.75">
      <c r="AC561" s="8"/>
      <c r="AD561" s="8"/>
    </row>
    <row r="562" spans="29:30" ht="12.75">
      <c r="AC562" s="8"/>
      <c r="AD562" s="8"/>
    </row>
    <row r="563" spans="29:30" ht="12.75">
      <c r="AC563" s="8"/>
      <c r="AD563" s="8"/>
    </row>
    <row r="564" spans="29:30" ht="12.75">
      <c r="AC564" s="8"/>
      <c r="AD564" s="8"/>
    </row>
    <row r="565" spans="29:30" ht="12.75">
      <c r="AC565" s="8"/>
      <c r="AD565" s="8"/>
    </row>
    <row r="566" spans="29:30" ht="12.75">
      <c r="AC566" s="8"/>
      <c r="AD566" s="8"/>
    </row>
    <row r="567" spans="29:30" ht="12.75">
      <c r="AC567" s="8"/>
      <c r="AD567" s="8"/>
    </row>
    <row r="568" spans="29:30" ht="12.75">
      <c r="AC568" s="8"/>
      <c r="AD568" s="8"/>
    </row>
    <row r="569" spans="29:30" ht="12.75">
      <c r="AC569" s="8"/>
      <c r="AD569" s="8"/>
    </row>
    <row r="570" spans="29:30" ht="12.75">
      <c r="AC570" s="8"/>
      <c r="AD570" s="8"/>
    </row>
    <row r="571" spans="29:30" ht="12.75">
      <c r="AC571" s="8"/>
      <c r="AD571" s="8"/>
    </row>
    <row r="572" spans="29:30" ht="12.75">
      <c r="AC572" s="8"/>
      <c r="AD572" s="8"/>
    </row>
    <row r="573" spans="29:30" ht="12.75">
      <c r="AC573" s="8"/>
      <c r="AD573" s="8"/>
    </row>
    <row r="574" spans="29:30" ht="12.75">
      <c r="AC574" s="8"/>
      <c r="AD574" s="8"/>
    </row>
    <row r="575" spans="29:30" ht="12.75">
      <c r="AC575" s="8"/>
      <c r="AD575" s="8"/>
    </row>
    <row r="576" spans="29:30" ht="12.75">
      <c r="AC576" s="8"/>
      <c r="AD576" s="8"/>
    </row>
    <row r="577" spans="29:30" ht="12.75">
      <c r="AC577" s="8"/>
      <c r="AD577" s="8"/>
    </row>
    <row r="578" spans="29:30" ht="12.75">
      <c r="AC578" s="8"/>
      <c r="AD578" s="8"/>
    </row>
    <row r="579" spans="29:30" ht="12.75">
      <c r="AC579" s="8"/>
      <c r="AD579" s="8"/>
    </row>
    <row r="580" spans="29:30" ht="12.75">
      <c r="AC580" s="8"/>
      <c r="AD580" s="8"/>
    </row>
    <row r="581" spans="29:30" ht="12.75">
      <c r="AC581" s="8"/>
      <c r="AD581" s="8"/>
    </row>
    <row r="582" spans="29:30" ht="12.75">
      <c r="AC582" s="8"/>
      <c r="AD582" s="8"/>
    </row>
    <row r="583" spans="29:30" ht="12.75">
      <c r="AC583" s="8"/>
      <c r="AD583" s="8"/>
    </row>
    <row r="584" spans="29:30" ht="12.75">
      <c r="AC584" s="8"/>
      <c r="AD584" s="8"/>
    </row>
    <row r="585" spans="29:30" ht="12.75">
      <c r="AC585" s="8"/>
      <c r="AD585" s="8"/>
    </row>
    <row r="586" spans="29:30" ht="12.75">
      <c r="AC586" s="8"/>
      <c r="AD586" s="8"/>
    </row>
    <row r="587" spans="29:30" ht="12.75">
      <c r="AC587" s="8"/>
      <c r="AD587" s="8"/>
    </row>
    <row r="588" spans="29:30" ht="12.75">
      <c r="AC588" s="8"/>
      <c r="AD588" s="8"/>
    </row>
    <row r="589" spans="29:30" ht="12.75">
      <c r="AC589" s="8"/>
      <c r="AD589" s="8"/>
    </row>
    <row r="590" spans="29:30" ht="12.75">
      <c r="AC590" s="8"/>
      <c r="AD590" s="8"/>
    </row>
    <row r="591" spans="29:30" ht="12.75">
      <c r="AC591" s="8"/>
      <c r="AD591" s="8"/>
    </row>
    <row r="592" spans="29:30" ht="12.75">
      <c r="AC592" s="8"/>
      <c r="AD592" s="8"/>
    </row>
    <row r="593" spans="29:30" ht="12.75">
      <c r="AC593" s="8"/>
      <c r="AD593" s="8"/>
    </row>
    <row r="594" spans="29:30" ht="12.75">
      <c r="AC594" s="8"/>
      <c r="AD594" s="8"/>
    </row>
    <row r="595" spans="29:30" ht="12.75">
      <c r="AC595" s="8"/>
      <c r="AD595" s="8"/>
    </row>
    <row r="596" spans="29:30" ht="12.75">
      <c r="AC596" s="8"/>
      <c r="AD596" s="8"/>
    </row>
    <row r="597" spans="29:30" ht="12.75">
      <c r="AC597" s="8"/>
      <c r="AD597" s="8"/>
    </row>
    <row r="598" spans="29:30" ht="12.75">
      <c r="AC598" s="8"/>
      <c r="AD598" s="8"/>
    </row>
    <row r="599" spans="29:30" ht="12.75">
      <c r="AC599" s="8"/>
      <c r="AD599" s="8"/>
    </row>
    <row r="600" spans="29:30" ht="12.75">
      <c r="AC600" s="8"/>
      <c r="AD600" s="8"/>
    </row>
    <row r="601" spans="29:30" ht="12.75">
      <c r="AC601" s="8"/>
      <c r="AD601" s="8"/>
    </row>
    <row r="602" spans="29:30" ht="12.75">
      <c r="AC602" s="8"/>
      <c r="AD602" s="8"/>
    </row>
    <row r="603" spans="29:30" ht="12.75">
      <c r="AC603" s="8"/>
      <c r="AD603" s="8"/>
    </row>
    <row r="604" spans="29:30" ht="12.75">
      <c r="AC604" s="8"/>
      <c r="AD604" s="8"/>
    </row>
    <row r="605" spans="29:30" ht="12.75">
      <c r="AC605" s="8"/>
      <c r="AD605" s="8"/>
    </row>
    <row r="606" spans="29:30" ht="12.75">
      <c r="AC606" s="8"/>
      <c r="AD606" s="8"/>
    </row>
    <row r="607" spans="29:30" ht="12.75">
      <c r="AC607" s="8"/>
      <c r="AD607" s="8"/>
    </row>
    <row r="608" spans="29:30" ht="12.75">
      <c r="AC608" s="8"/>
      <c r="AD608" s="8"/>
    </row>
    <row r="609" spans="29:30" ht="12.75">
      <c r="AC609" s="8"/>
      <c r="AD609" s="8"/>
    </row>
    <row r="610" spans="29:30" ht="12.75">
      <c r="AC610" s="8"/>
      <c r="AD610" s="8"/>
    </row>
    <row r="611" spans="29:30" ht="12.75">
      <c r="AC611" s="8"/>
      <c r="AD611" s="8"/>
    </row>
    <row r="612" spans="29:30" ht="12.75">
      <c r="AC612" s="8"/>
      <c r="AD612" s="8"/>
    </row>
    <row r="613" spans="29:30" ht="12.75">
      <c r="AC613" s="8"/>
      <c r="AD613" s="8"/>
    </row>
    <row r="614" spans="29:30" ht="12.75">
      <c r="AC614" s="8"/>
      <c r="AD614" s="8"/>
    </row>
    <row r="615" spans="29:30" ht="12.75">
      <c r="AC615" s="8"/>
      <c r="AD615" s="8"/>
    </row>
    <row r="616" spans="29:30" ht="12.75">
      <c r="AC616" s="8"/>
      <c r="AD616" s="8"/>
    </row>
    <row r="617" spans="29:30" ht="12.75">
      <c r="AC617" s="8"/>
      <c r="AD617" s="8"/>
    </row>
    <row r="618" spans="29:30" ht="12.75">
      <c r="AC618" s="8"/>
      <c r="AD618" s="8"/>
    </row>
    <row r="619" spans="29:30" ht="12.75">
      <c r="AC619" s="8"/>
      <c r="AD619" s="8"/>
    </row>
    <row r="620" spans="29:30" ht="12.75">
      <c r="AC620" s="8"/>
      <c r="AD620" s="8"/>
    </row>
    <row r="621" spans="29:30" ht="12.75">
      <c r="AC621" s="8"/>
      <c r="AD621" s="8"/>
    </row>
    <row r="622" spans="29:30" ht="12.75">
      <c r="AC622" s="8"/>
      <c r="AD622" s="8"/>
    </row>
    <row r="623" spans="29:30" ht="12.75">
      <c r="AC623" s="8"/>
      <c r="AD623" s="8"/>
    </row>
    <row r="624" spans="29:30" ht="12.75">
      <c r="AC624" s="8"/>
      <c r="AD624" s="8"/>
    </row>
    <row r="625" spans="29:30" ht="12.75">
      <c r="AC625" s="8"/>
      <c r="AD625" s="8"/>
    </row>
    <row r="626" spans="29:30" ht="12.75">
      <c r="AC626" s="8"/>
      <c r="AD626" s="8"/>
    </row>
    <row r="627" spans="29:30" ht="12.75">
      <c r="AC627" s="8"/>
      <c r="AD627" s="8"/>
    </row>
    <row r="628" spans="29:30" ht="12.75">
      <c r="AC628" s="8"/>
      <c r="AD628" s="8"/>
    </row>
    <row r="629" spans="29:30" ht="12.75">
      <c r="AC629" s="8"/>
      <c r="AD629" s="8"/>
    </row>
    <row r="630" spans="29:30" ht="12.75">
      <c r="AC630" s="8"/>
      <c r="AD630" s="8"/>
    </row>
    <row r="631" spans="29:30" ht="12.75">
      <c r="AC631" s="8"/>
      <c r="AD631" s="8"/>
    </row>
    <row r="632" spans="29:30" ht="12.75">
      <c r="AC632" s="8"/>
      <c r="AD632" s="8"/>
    </row>
    <row r="633" spans="29:30" ht="12.75">
      <c r="AC633" s="8"/>
      <c r="AD633" s="8"/>
    </row>
    <row r="634" spans="29:30" ht="12.75">
      <c r="AC634" s="8"/>
      <c r="AD634" s="8"/>
    </row>
    <row r="635" spans="29:30" ht="12.75">
      <c r="AC635" s="8"/>
      <c r="AD635" s="8"/>
    </row>
    <row r="636" spans="29:30" ht="12.75">
      <c r="AC636" s="8"/>
      <c r="AD636" s="8"/>
    </row>
    <row r="637" spans="29:30" ht="12.75">
      <c r="AC637" s="8"/>
      <c r="AD637" s="8"/>
    </row>
    <row r="638" spans="29:30" ht="12.75">
      <c r="AC638" s="8"/>
      <c r="AD638" s="8"/>
    </row>
    <row r="639" spans="29:30" ht="12.75">
      <c r="AC639" s="8"/>
      <c r="AD639" s="8"/>
    </row>
    <row r="640" spans="29:30" ht="12.75">
      <c r="AC640" s="8"/>
      <c r="AD640" s="8"/>
    </row>
    <row r="641" spans="29:30" ht="12.75">
      <c r="AC641" s="8"/>
      <c r="AD641" s="8"/>
    </row>
    <row r="642" spans="29:30" ht="12.75">
      <c r="AC642" s="8"/>
      <c r="AD642" s="8"/>
    </row>
    <row r="643" spans="29:30" ht="12.75">
      <c r="AC643" s="8"/>
      <c r="AD643" s="8"/>
    </row>
    <row r="644" spans="29:30" ht="12.75">
      <c r="AC644" s="8"/>
      <c r="AD644" s="8"/>
    </row>
    <row r="645" spans="29:30" ht="12.75">
      <c r="AC645" s="8"/>
      <c r="AD645" s="8"/>
    </row>
    <row r="646" spans="29:30" ht="12.75">
      <c r="AC646" s="8"/>
      <c r="AD646" s="8"/>
    </row>
    <row r="647" spans="29:30" ht="12.75">
      <c r="AC647" s="8"/>
      <c r="AD647" s="8"/>
    </row>
    <row r="648" spans="29:30" ht="12.75">
      <c r="AC648" s="8"/>
      <c r="AD648" s="8"/>
    </row>
    <row r="649" spans="29:30" ht="12.75">
      <c r="AC649" s="8"/>
      <c r="AD649" s="8"/>
    </row>
    <row r="650" spans="29:30" ht="12.75">
      <c r="AC650" s="8"/>
      <c r="AD650" s="8"/>
    </row>
    <row r="651" spans="29:30" ht="12.75">
      <c r="AC651" s="8"/>
      <c r="AD651" s="8"/>
    </row>
    <row r="652" spans="29:30" ht="12.75">
      <c r="AC652" s="8"/>
      <c r="AD652" s="8"/>
    </row>
    <row r="653" spans="29:30" ht="12.75">
      <c r="AC653" s="8"/>
      <c r="AD653" s="8"/>
    </row>
    <row r="654" spans="29:30" ht="12.75">
      <c r="AC654" s="8"/>
      <c r="AD654" s="8"/>
    </row>
    <row r="655" spans="29:30" ht="12.75">
      <c r="AC655" s="8"/>
      <c r="AD655" s="8"/>
    </row>
    <row r="656" spans="29:30" ht="12.75">
      <c r="AC656" s="8"/>
      <c r="AD656" s="8"/>
    </row>
    <row r="657" spans="29:30" ht="12.75">
      <c r="AC657" s="8"/>
      <c r="AD657" s="8"/>
    </row>
    <row r="658" spans="29:30" ht="12.75">
      <c r="AC658" s="8"/>
      <c r="AD658" s="8"/>
    </row>
    <row r="659" spans="29:30" ht="12.75">
      <c r="AC659" s="8"/>
      <c r="AD659" s="8"/>
    </row>
    <row r="660" spans="29:30" ht="12.75">
      <c r="AC660" s="8"/>
      <c r="AD660" s="8"/>
    </row>
    <row r="661" spans="29:30" ht="12.75">
      <c r="AC661" s="8"/>
      <c r="AD661" s="8"/>
    </row>
    <row r="662" spans="29:30" ht="12.75">
      <c r="AC662" s="8"/>
      <c r="AD662" s="8"/>
    </row>
    <row r="663" spans="29:30" ht="12.75">
      <c r="AC663" s="8"/>
      <c r="AD663" s="8"/>
    </row>
    <row r="664" spans="29:30" ht="12.75">
      <c r="AC664" s="8"/>
      <c r="AD664" s="8"/>
    </row>
    <row r="665" spans="29:30" ht="12.75">
      <c r="AC665" s="8"/>
      <c r="AD665" s="8"/>
    </row>
    <row r="666" spans="29:30" ht="12.75">
      <c r="AC666" s="8"/>
      <c r="AD666" s="8"/>
    </row>
    <row r="667" spans="29:30" ht="12.75">
      <c r="AC667" s="8"/>
      <c r="AD667" s="8"/>
    </row>
    <row r="668" spans="29:30" ht="12.75">
      <c r="AC668" s="8"/>
      <c r="AD668" s="8"/>
    </row>
    <row r="669" spans="29:30" ht="12.75">
      <c r="AC669" s="8"/>
      <c r="AD669" s="8"/>
    </row>
    <row r="670" spans="29:30" ht="12.75">
      <c r="AC670" s="8"/>
      <c r="AD670" s="8"/>
    </row>
    <row r="671" spans="29:30" ht="12.75">
      <c r="AC671" s="8"/>
      <c r="AD671" s="8"/>
    </row>
    <row r="672" spans="29:30" ht="12.75">
      <c r="AC672" s="8"/>
      <c r="AD672" s="8"/>
    </row>
    <row r="673" spans="29:30" ht="12.75">
      <c r="AC673" s="8"/>
      <c r="AD673" s="8"/>
    </row>
    <row r="674" spans="29:30" ht="12.75">
      <c r="AC674" s="8"/>
      <c r="AD674" s="8"/>
    </row>
    <row r="675" spans="29:30" ht="12.75">
      <c r="AC675" s="8"/>
      <c r="AD675" s="8"/>
    </row>
    <row r="676" spans="29:30" ht="12.75">
      <c r="AC676" s="8"/>
      <c r="AD676" s="8"/>
    </row>
    <row r="677" spans="29:30" ht="12.75">
      <c r="AC677" s="8"/>
      <c r="AD677" s="8"/>
    </row>
    <row r="678" spans="29:30" ht="12.75">
      <c r="AC678" s="8"/>
      <c r="AD678" s="8"/>
    </row>
    <row r="679" spans="29:30" ht="12.75">
      <c r="AC679" s="8"/>
      <c r="AD679" s="8"/>
    </row>
    <row r="680" spans="29:30" ht="12.75">
      <c r="AC680" s="8"/>
      <c r="AD680" s="8"/>
    </row>
    <row r="681" spans="29:30" ht="12.75">
      <c r="AC681" s="8"/>
      <c r="AD681" s="8"/>
    </row>
    <row r="682" spans="29:30" ht="12.75">
      <c r="AC682" s="8"/>
      <c r="AD682" s="8"/>
    </row>
    <row r="683" spans="29:30" ht="12.75">
      <c r="AC683" s="8"/>
      <c r="AD683" s="8"/>
    </row>
    <row r="684" spans="29:30" ht="12.75">
      <c r="AC684" s="8"/>
      <c r="AD684" s="8"/>
    </row>
    <row r="685" spans="29:30" ht="12.75">
      <c r="AC685" s="8"/>
      <c r="AD685" s="8"/>
    </row>
    <row r="686" spans="29:30" ht="12.75">
      <c r="AC686" s="8"/>
      <c r="AD686" s="8"/>
    </row>
    <row r="687" spans="29:30" ht="12.75">
      <c r="AC687" s="8"/>
      <c r="AD687" s="8"/>
    </row>
    <row r="688" spans="29:30" ht="12.75">
      <c r="AC688" s="8"/>
      <c r="AD688" s="8"/>
    </row>
    <row r="689" spans="29:30" ht="12.75">
      <c r="AC689" s="8"/>
      <c r="AD689" s="8"/>
    </row>
    <row r="690" spans="29:30" ht="12.75">
      <c r="AC690" s="8"/>
      <c r="AD690" s="8"/>
    </row>
    <row r="691" spans="29:30" ht="12.75">
      <c r="AC691" s="8"/>
      <c r="AD691" s="8"/>
    </row>
    <row r="692" spans="29:30" ht="12.75">
      <c r="AC692" s="8"/>
      <c r="AD692" s="8"/>
    </row>
    <row r="693" spans="29:30" ht="12.75">
      <c r="AC693" s="8"/>
      <c r="AD693" s="8"/>
    </row>
    <row r="694" spans="29:30" ht="12.75">
      <c r="AC694" s="8"/>
      <c r="AD694" s="8"/>
    </row>
    <row r="695" spans="29:30" ht="12.75">
      <c r="AC695" s="8"/>
      <c r="AD695" s="8"/>
    </row>
    <row r="696" spans="29:30" ht="12.75">
      <c r="AC696" s="8"/>
      <c r="AD696" s="8"/>
    </row>
    <row r="697" spans="29:30" ht="12.75">
      <c r="AC697" s="8"/>
      <c r="AD697" s="8"/>
    </row>
    <row r="698" spans="29:30" ht="12.75">
      <c r="AC698" s="8"/>
      <c r="AD698" s="8"/>
    </row>
    <row r="699" spans="29:30" ht="12.75">
      <c r="AC699" s="8"/>
      <c r="AD699" s="8"/>
    </row>
    <row r="700" spans="29:30" ht="12.75">
      <c r="AC700" s="8"/>
      <c r="AD700" s="8"/>
    </row>
    <row r="701" spans="29:30" ht="12.75">
      <c r="AC701" s="8"/>
      <c r="AD701" s="8"/>
    </row>
    <row r="702" spans="29:30" ht="12.75">
      <c r="AC702" s="8"/>
      <c r="AD702" s="8"/>
    </row>
    <row r="703" spans="29:30" ht="12.75">
      <c r="AC703" s="8"/>
      <c r="AD703" s="8"/>
    </row>
    <row r="704" spans="29:30" ht="12.75">
      <c r="AC704" s="8"/>
      <c r="AD704" s="8"/>
    </row>
    <row r="705" spans="29:30" ht="12.75">
      <c r="AC705" s="8"/>
      <c r="AD705" s="8"/>
    </row>
    <row r="706" spans="29:30" ht="12.75">
      <c r="AC706" s="8"/>
      <c r="AD706" s="8"/>
    </row>
    <row r="707" spans="29:30" ht="12.75">
      <c r="AC707" s="8"/>
      <c r="AD707" s="8"/>
    </row>
    <row r="708" spans="29:30" ht="12.75">
      <c r="AC708" s="8"/>
      <c r="AD708" s="8"/>
    </row>
    <row r="709" spans="29:30" ht="12.75">
      <c r="AC709" s="8"/>
      <c r="AD709" s="8"/>
    </row>
    <row r="710" spans="29:30" ht="12.75">
      <c r="AC710" s="8"/>
      <c r="AD710" s="8"/>
    </row>
    <row r="711" spans="29:30" ht="12.75">
      <c r="AC711" s="8"/>
      <c r="AD711" s="8"/>
    </row>
    <row r="712" spans="29:30" ht="12.75">
      <c r="AC712" s="8"/>
      <c r="AD712" s="8"/>
    </row>
    <row r="713" spans="29:30" ht="12.75">
      <c r="AC713" s="8"/>
      <c r="AD713" s="8"/>
    </row>
    <row r="714" spans="29:30" ht="12.75">
      <c r="AC714" s="8"/>
      <c r="AD714" s="8"/>
    </row>
    <row r="715" spans="29:30" ht="12.75">
      <c r="AC715" s="8"/>
      <c r="AD715" s="8"/>
    </row>
    <row r="716" spans="29:30" ht="12.75">
      <c r="AC716" s="8"/>
      <c r="AD716" s="8"/>
    </row>
    <row r="717" spans="29:30" ht="12.75">
      <c r="AC717" s="8"/>
      <c r="AD717" s="8"/>
    </row>
    <row r="718" spans="29:30" ht="12.75">
      <c r="AC718" s="8"/>
      <c r="AD718" s="8"/>
    </row>
    <row r="719" spans="29:30" ht="12.75">
      <c r="AC719" s="8"/>
      <c r="AD719" s="8"/>
    </row>
    <row r="720" spans="29:30" ht="12.75">
      <c r="AC720" s="8"/>
      <c r="AD720" s="8"/>
    </row>
    <row r="721" spans="29:30" ht="12.75">
      <c r="AC721" s="8"/>
      <c r="AD721" s="8"/>
    </row>
    <row r="722" spans="29:30" ht="12.75">
      <c r="AC722" s="8"/>
      <c r="AD722" s="8"/>
    </row>
    <row r="723" spans="29:30" ht="12.75">
      <c r="AC723" s="8"/>
      <c r="AD723" s="8"/>
    </row>
    <row r="724" spans="29:30" ht="12.75">
      <c r="AC724" s="8"/>
      <c r="AD724" s="8"/>
    </row>
    <row r="725" spans="29:30" ht="12.75">
      <c r="AC725" s="8"/>
      <c r="AD725" s="8"/>
    </row>
    <row r="726" spans="29:30" ht="12.75">
      <c r="AC726" s="8"/>
      <c r="AD726" s="8"/>
    </row>
    <row r="727" spans="29:30" ht="12.75">
      <c r="AC727" s="8"/>
      <c r="AD727" s="8"/>
    </row>
    <row r="728" spans="29:30" ht="12.75">
      <c r="AC728" s="8"/>
      <c r="AD728" s="8"/>
    </row>
    <row r="729" spans="29:30" ht="12.75">
      <c r="AC729" s="8"/>
      <c r="AD729" s="8"/>
    </row>
    <row r="730" spans="29:30" ht="12.75">
      <c r="AC730" s="8"/>
      <c r="AD730" s="8"/>
    </row>
    <row r="731" spans="29:30" ht="12.75">
      <c r="AC731" s="8"/>
      <c r="AD731" s="8"/>
    </row>
    <row r="732" spans="29:30" ht="12.75">
      <c r="AC732" s="8"/>
      <c r="AD732" s="8"/>
    </row>
    <row r="733" spans="29:30" ht="12.75">
      <c r="AC733" s="8"/>
      <c r="AD733" s="8"/>
    </row>
    <row r="734" spans="29:30" ht="12.75">
      <c r="AC734" s="8"/>
      <c r="AD734" s="8"/>
    </row>
    <row r="735" spans="29:30" ht="12.75">
      <c r="AC735" s="8"/>
      <c r="AD735" s="8"/>
    </row>
    <row r="736" spans="29:30" ht="12.75">
      <c r="AC736" s="8"/>
      <c r="AD736" s="8"/>
    </row>
    <row r="737" spans="29:30" ht="12.75">
      <c r="AC737" s="8"/>
      <c r="AD737" s="8"/>
    </row>
    <row r="738" spans="29:30" ht="12.75">
      <c r="AC738" s="8"/>
      <c r="AD738" s="8"/>
    </row>
    <row r="739" spans="29:30" ht="12.75">
      <c r="AC739" s="8"/>
      <c r="AD739" s="8"/>
    </row>
    <row r="740" spans="29:30" ht="12.75">
      <c r="AC740" s="8"/>
      <c r="AD740" s="8"/>
    </row>
    <row r="741" spans="29:30" ht="12.75">
      <c r="AC741" s="8"/>
      <c r="AD741" s="8"/>
    </row>
    <row r="742" spans="29:30" ht="12.75">
      <c r="AC742" s="8"/>
      <c r="AD742" s="8"/>
    </row>
    <row r="743" spans="29:30" ht="12.75">
      <c r="AC743" s="8"/>
      <c r="AD743" s="8"/>
    </row>
    <row r="744" spans="29:30" ht="12.75">
      <c r="AC744" s="8"/>
      <c r="AD744" s="8"/>
    </row>
    <row r="745" spans="29:30" ht="12.75">
      <c r="AC745" s="8"/>
      <c r="AD745" s="8"/>
    </row>
    <row r="746" spans="29:30" ht="12.75">
      <c r="AC746" s="8"/>
      <c r="AD746" s="8"/>
    </row>
    <row r="747" spans="29:30" ht="12.75">
      <c r="AC747" s="8"/>
      <c r="AD747" s="8"/>
    </row>
    <row r="748" spans="29:30" ht="12.75">
      <c r="AC748" s="8"/>
      <c r="AD748" s="8"/>
    </row>
    <row r="749" spans="29:30" ht="12.75">
      <c r="AC749" s="8"/>
      <c r="AD749" s="8"/>
    </row>
    <row r="750" spans="29:30" ht="12.75">
      <c r="AC750" s="8"/>
      <c r="AD750" s="8"/>
    </row>
    <row r="751" spans="29:30" ht="12.75">
      <c r="AC751" s="8"/>
      <c r="AD751" s="8"/>
    </row>
    <row r="752" spans="29:30" ht="12.75">
      <c r="AC752" s="8"/>
      <c r="AD752" s="8"/>
    </row>
    <row r="753" spans="29:30" ht="12.75">
      <c r="AC753" s="8"/>
      <c r="AD753" s="8"/>
    </row>
    <row r="754" spans="29:30" ht="12.75">
      <c r="AC754" s="8"/>
      <c r="AD754" s="8"/>
    </row>
    <row r="755" spans="29:30" ht="12.75">
      <c r="AC755" s="8"/>
      <c r="AD755" s="8"/>
    </row>
    <row r="756" spans="29:30" ht="12.75">
      <c r="AC756" s="8"/>
      <c r="AD756" s="8"/>
    </row>
    <row r="757" spans="29:30" ht="12.75">
      <c r="AC757" s="8"/>
      <c r="AD757" s="8"/>
    </row>
    <row r="758" spans="29:30" ht="12.75">
      <c r="AC758" s="8"/>
      <c r="AD758" s="8"/>
    </row>
    <row r="759" spans="29:30" ht="12.75">
      <c r="AC759" s="8"/>
      <c r="AD759" s="8"/>
    </row>
    <row r="760" spans="29:30" ht="12.75">
      <c r="AC760" s="8"/>
      <c r="AD760" s="8"/>
    </row>
    <row r="761" spans="29:30" ht="12.75">
      <c r="AC761" s="8"/>
      <c r="AD761" s="8"/>
    </row>
    <row r="762" spans="29:30" ht="12.75">
      <c r="AC762" s="8"/>
      <c r="AD762" s="8"/>
    </row>
    <row r="763" spans="29:30" ht="12.75">
      <c r="AC763" s="8"/>
      <c r="AD763" s="8"/>
    </row>
    <row r="764" spans="29:30" ht="12.75">
      <c r="AC764" s="8"/>
      <c r="AD764" s="8"/>
    </row>
    <row r="765" spans="29:30" ht="12.75">
      <c r="AC765" s="8"/>
      <c r="AD765" s="8"/>
    </row>
    <row r="766" spans="29:30" ht="12.75">
      <c r="AC766" s="8"/>
      <c r="AD766" s="8"/>
    </row>
    <row r="767" spans="29:30" ht="12.75">
      <c r="AC767" s="8"/>
      <c r="AD767" s="8"/>
    </row>
    <row r="768" spans="29:30" ht="12.75">
      <c r="AC768" s="8"/>
      <c r="AD768" s="8"/>
    </row>
    <row r="769" spans="29:30" ht="12.75">
      <c r="AC769" s="8"/>
      <c r="AD769" s="8"/>
    </row>
    <row r="770" spans="29:30" ht="12.75">
      <c r="AC770" s="8"/>
      <c r="AD770" s="8"/>
    </row>
    <row r="771" spans="29:30" ht="12.75">
      <c r="AC771" s="8"/>
      <c r="AD771" s="8"/>
    </row>
    <row r="772" spans="29:30" ht="12.75">
      <c r="AC772" s="8"/>
      <c r="AD772" s="8"/>
    </row>
    <row r="773" spans="29:30" ht="12.75">
      <c r="AC773" s="8"/>
      <c r="AD773" s="8"/>
    </row>
    <row r="774" spans="29:30" ht="12.75">
      <c r="AC774" s="8"/>
      <c r="AD774" s="8"/>
    </row>
    <row r="775" spans="29:30" ht="12.75">
      <c r="AC775" s="8"/>
      <c r="AD775" s="8"/>
    </row>
    <row r="776" spans="29:30" ht="12.75">
      <c r="AC776" s="8"/>
      <c r="AD776" s="8"/>
    </row>
    <row r="777" spans="29:30" ht="12.75">
      <c r="AC777" s="8"/>
      <c r="AD777" s="8"/>
    </row>
    <row r="778" spans="29:30" ht="12.75">
      <c r="AC778" s="8"/>
      <c r="AD778" s="8"/>
    </row>
    <row r="779" spans="29:30" ht="12.75">
      <c r="AC779" s="8"/>
      <c r="AD779" s="8"/>
    </row>
    <row r="780" spans="29:30" ht="12.75">
      <c r="AC780" s="8"/>
      <c r="AD780" s="8"/>
    </row>
    <row r="781" spans="29:30" ht="12.75">
      <c r="AC781" s="8"/>
      <c r="AD781" s="8"/>
    </row>
    <row r="782" spans="29:30" ht="12.75">
      <c r="AC782" s="8"/>
      <c r="AD782" s="8"/>
    </row>
    <row r="783" spans="29:30" ht="12.75">
      <c r="AC783" s="8"/>
      <c r="AD783" s="8"/>
    </row>
    <row r="784" spans="29:30" ht="12.75">
      <c r="AC784" s="8"/>
      <c r="AD784" s="8"/>
    </row>
    <row r="785" spans="29:30" ht="12.75">
      <c r="AC785" s="8"/>
      <c r="AD785" s="8"/>
    </row>
    <row r="786" spans="29:30" ht="12.75">
      <c r="AC786" s="8"/>
      <c r="AD786" s="8"/>
    </row>
    <row r="787" spans="29:30" ht="12.75">
      <c r="AC787" s="8"/>
      <c r="AD787" s="8"/>
    </row>
    <row r="788" spans="29:30" ht="12.75">
      <c r="AC788" s="8"/>
      <c r="AD788" s="8"/>
    </row>
    <row r="789" spans="29:30" ht="12.75">
      <c r="AC789" s="8"/>
      <c r="AD789" s="8"/>
    </row>
    <row r="790" spans="29:30" ht="12.75">
      <c r="AC790" s="8"/>
      <c r="AD790" s="8"/>
    </row>
    <row r="791" spans="29:30" ht="12.75">
      <c r="AC791" s="8"/>
      <c r="AD791" s="8"/>
    </row>
    <row r="792" spans="29:30" ht="12.75">
      <c r="AC792" s="8"/>
      <c r="AD792" s="8"/>
    </row>
    <row r="793" spans="29:30" ht="12.75">
      <c r="AC793" s="8"/>
      <c r="AD793" s="8"/>
    </row>
    <row r="794" spans="29:30" ht="12.75">
      <c r="AC794" s="8"/>
      <c r="AD794" s="8"/>
    </row>
    <row r="795" spans="29:30" ht="12.75">
      <c r="AC795" s="8"/>
      <c r="AD795" s="8"/>
    </row>
    <row r="796" spans="29:30" ht="12.75">
      <c r="AC796" s="8"/>
      <c r="AD796" s="8"/>
    </row>
    <row r="797" spans="29:30" ht="12.75">
      <c r="AC797" s="8"/>
      <c r="AD797" s="8"/>
    </row>
    <row r="798" spans="29:30" ht="12.75">
      <c r="AC798" s="8"/>
      <c r="AD798" s="8"/>
    </row>
    <row r="799" spans="29:30" ht="12.75">
      <c r="AC799" s="8"/>
      <c r="AD799" s="8"/>
    </row>
    <row r="800" spans="29:30" ht="12.75">
      <c r="AC800" s="8"/>
      <c r="AD800" s="8"/>
    </row>
    <row r="801" spans="29:30" ht="12.75">
      <c r="AC801" s="8"/>
      <c r="AD801" s="8"/>
    </row>
    <row r="802" spans="29:30" ht="12.75">
      <c r="AC802" s="8"/>
      <c r="AD802" s="8"/>
    </row>
    <row r="803" spans="29:30" ht="12.75">
      <c r="AC803" s="8"/>
      <c r="AD803" s="8"/>
    </row>
    <row r="804" spans="29:30" ht="12.75">
      <c r="AC804" s="8"/>
      <c r="AD804" s="8"/>
    </row>
    <row r="805" spans="29:30" ht="12.75">
      <c r="AC805" s="8"/>
      <c r="AD805" s="8"/>
    </row>
    <row r="806" spans="29:30" ht="12.75">
      <c r="AC806" s="8"/>
      <c r="AD806" s="8"/>
    </row>
    <row r="807" spans="29:30" ht="12.75">
      <c r="AC807" s="8"/>
      <c r="AD807" s="8"/>
    </row>
    <row r="808" spans="29:30" ht="12.75">
      <c r="AC808" s="8"/>
      <c r="AD808" s="8"/>
    </row>
    <row r="809" spans="29:30" ht="12.75">
      <c r="AC809" s="8"/>
      <c r="AD809" s="8"/>
    </row>
    <row r="810" spans="29:30" ht="12.75">
      <c r="AC810" s="8"/>
      <c r="AD810" s="8"/>
    </row>
    <row r="811" spans="29:30" ht="12.75">
      <c r="AC811" s="8"/>
      <c r="AD811" s="8"/>
    </row>
    <row r="812" spans="29:30" ht="12.75">
      <c r="AC812" s="8"/>
      <c r="AD812" s="8"/>
    </row>
    <row r="813" spans="29:30" ht="12.75">
      <c r="AC813" s="8"/>
      <c r="AD813" s="8"/>
    </row>
    <row r="814" spans="29:30" ht="12.75">
      <c r="AC814" s="8"/>
      <c r="AD814" s="8"/>
    </row>
    <row r="815" spans="29:30" ht="12.75">
      <c r="AC815" s="8"/>
      <c r="AD815" s="8"/>
    </row>
    <row r="816" spans="29:30" ht="12.75">
      <c r="AC816" s="8"/>
      <c r="AD816" s="8"/>
    </row>
    <row r="817" spans="29:30" ht="12.75">
      <c r="AC817" s="8"/>
      <c r="AD817" s="8"/>
    </row>
    <row r="818" spans="29:30" ht="12.75">
      <c r="AC818" s="8"/>
      <c r="AD818" s="8"/>
    </row>
    <row r="819" spans="29:30" ht="12.75">
      <c r="AC819" s="8"/>
      <c r="AD819" s="8"/>
    </row>
    <row r="820" spans="29:30" ht="12.75">
      <c r="AC820" s="8"/>
      <c r="AD820" s="8"/>
    </row>
    <row r="821" spans="29:30" ht="12.75">
      <c r="AC821" s="8"/>
      <c r="AD821" s="8"/>
    </row>
    <row r="822" spans="29:30" ht="12.75">
      <c r="AC822" s="8"/>
      <c r="AD822" s="8"/>
    </row>
    <row r="823" spans="29:30" ht="12.75">
      <c r="AC823" s="8"/>
      <c r="AD823" s="8"/>
    </row>
    <row r="824" spans="29:30" ht="12.75">
      <c r="AC824" s="8"/>
      <c r="AD824" s="8"/>
    </row>
    <row r="825" spans="29:30" ht="12.75">
      <c r="AC825" s="8"/>
      <c r="AD825" s="8"/>
    </row>
    <row r="826" spans="29:30" ht="12.75">
      <c r="AC826" s="8"/>
      <c r="AD826" s="8"/>
    </row>
    <row r="827" spans="29:30" ht="12.75">
      <c r="AC827" s="8"/>
      <c r="AD827" s="8"/>
    </row>
    <row r="828" spans="29:30" ht="12.75">
      <c r="AC828" s="8"/>
      <c r="AD828" s="8"/>
    </row>
    <row r="829" spans="29:30" ht="12.75">
      <c r="AC829" s="8"/>
      <c r="AD829" s="8"/>
    </row>
    <row r="830" spans="29:30" ht="12.75">
      <c r="AC830" s="8"/>
      <c r="AD830" s="8"/>
    </row>
    <row r="831" spans="29:30" ht="12.75">
      <c r="AC831" s="8"/>
      <c r="AD831" s="8"/>
    </row>
    <row r="832" spans="29:30" ht="12.75">
      <c r="AC832" s="8"/>
      <c r="AD832" s="8"/>
    </row>
    <row r="833" spans="29:30" ht="12.75">
      <c r="AC833" s="8"/>
      <c r="AD833" s="8"/>
    </row>
    <row r="834" spans="29:30" ht="12.75">
      <c r="AC834" s="8"/>
      <c r="AD834" s="8"/>
    </row>
    <row r="835" spans="29:30" ht="12.75">
      <c r="AC835" s="8"/>
      <c r="AD835" s="8"/>
    </row>
    <row r="836" spans="29:30" ht="12.75">
      <c r="AC836" s="8"/>
      <c r="AD836" s="8"/>
    </row>
    <row r="837" spans="29:30" ht="12.75">
      <c r="AC837" s="8"/>
      <c r="AD837" s="8"/>
    </row>
    <row r="838" spans="29:30" ht="12.75">
      <c r="AC838" s="8"/>
      <c r="AD838" s="8"/>
    </row>
    <row r="839" spans="29:30" ht="12.75">
      <c r="AC839" s="8"/>
      <c r="AD839" s="8"/>
    </row>
    <row r="840" spans="29:30" ht="12.75">
      <c r="AC840" s="8"/>
      <c r="AD840" s="8"/>
    </row>
    <row r="841" spans="29:30" ht="12.75">
      <c r="AC841" s="8"/>
      <c r="AD841" s="8"/>
    </row>
    <row r="842" spans="29:30" ht="12.75">
      <c r="AC842" s="8"/>
      <c r="AD842" s="8"/>
    </row>
    <row r="843" spans="29:30" ht="12.75">
      <c r="AC843" s="8"/>
      <c r="AD843" s="8"/>
    </row>
    <row r="844" spans="29:30" ht="12.75">
      <c r="AC844" s="8"/>
      <c r="AD844" s="8"/>
    </row>
    <row r="845" spans="29:30" ht="12.75">
      <c r="AC845" s="8"/>
      <c r="AD845" s="8"/>
    </row>
    <row r="846" spans="29:30" ht="12.75">
      <c r="AC846" s="8"/>
      <c r="AD846" s="8"/>
    </row>
    <row r="847" spans="29:30" ht="12.75">
      <c r="AC847" s="8"/>
      <c r="AD847" s="8"/>
    </row>
    <row r="848" spans="29:30" ht="12.75">
      <c r="AC848" s="8"/>
      <c r="AD848" s="8"/>
    </row>
    <row r="849" spans="29:30" ht="12.75">
      <c r="AC849" s="8"/>
      <c r="AD849" s="8"/>
    </row>
    <row r="850" spans="29:30" ht="12.75">
      <c r="AC850" s="8"/>
      <c r="AD850" s="8"/>
    </row>
    <row r="851" spans="29:30" ht="12.75">
      <c r="AC851" s="8"/>
      <c r="AD851" s="8"/>
    </row>
    <row r="852" spans="29:30" ht="12.75">
      <c r="AC852" s="8"/>
      <c r="AD852" s="8"/>
    </row>
    <row r="853" spans="29:30" ht="12.75">
      <c r="AC853" s="8"/>
      <c r="AD853" s="8"/>
    </row>
    <row r="854" spans="29:30" ht="12.75">
      <c r="AC854" s="8"/>
      <c r="AD854" s="8"/>
    </row>
    <row r="855" spans="29:30" ht="12.75">
      <c r="AC855" s="8"/>
      <c r="AD855" s="8"/>
    </row>
    <row r="856" spans="29:30" ht="12.75">
      <c r="AC856" s="8"/>
      <c r="AD856" s="8"/>
    </row>
    <row r="857" spans="29:30" ht="12.75">
      <c r="AC857" s="8"/>
      <c r="AD857" s="8"/>
    </row>
    <row r="858" spans="29:30" ht="12.75">
      <c r="AC858" s="8"/>
      <c r="AD858" s="8"/>
    </row>
    <row r="859" spans="29:30" ht="12.75">
      <c r="AC859" s="8"/>
      <c r="AD859" s="8"/>
    </row>
    <row r="860" spans="29:30" ht="12.75">
      <c r="AC860" s="8"/>
      <c r="AD860" s="8"/>
    </row>
    <row r="861" spans="29:30" ht="12.75">
      <c r="AC861" s="8"/>
      <c r="AD861" s="8"/>
    </row>
    <row r="862" spans="29:30" ht="12.75">
      <c r="AC862" s="8"/>
      <c r="AD862" s="8"/>
    </row>
    <row r="863" spans="29:30" ht="12.75">
      <c r="AC863" s="8"/>
      <c r="AD863" s="8"/>
    </row>
    <row r="864" spans="29:30" ht="12.75">
      <c r="AC864" s="8"/>
      <c r="AD864" s="8"/>
    </row>
    <row r="865" spans="29:30" ht="12.75">
      <c r="AC865" s="8"/>
      <c r="AD865" s="8"/>
    </row>
    <row r="866" spans="29:30" ht="12.75">
      <c r="AC866" s="8"/>
      <c r="AD866" s="8"/>
    </row>
    <row r="867" spans="29:30" ht="12.75">
      <c r="AC867" s="8"/>
      <c r="AD867" s="8"/>
    </row>
    <row r="868" spans="29:30" ht="12.75">
      <c r="AC868" s="8"/>
      <c r="AD868" s="8"/>
    </row>
    <row r="869" spans="29:30" ht="12.75">
      <c r="AC869" s="8"/>
      <c r="AD869" s="8"/>
    </row>
    <row r="870" spans="29:30" ht="12.75">
      <c r="AC870" s="8"/>
      <c r="AD870" s="8"/>
    </row>
    <row r="871" spans="29:30" ht="12.75">
      <c r="AC871" s="8"/>
      <c r="AD871" s="8"/>
    </row>
    <row r="872" spans="29:30" ht="12.75">
      <c r="AC872" s="8"/>
      <c r="AD872" s="8"/>
    </row>
    <row r="873" spans="29:30" ht="12.75">
      <c r="AC873" s="8"/>
      <c r="AD873" s="8"/>
    </row>
    <row r="874" spans="29:30" ht="12.75">
      <c r="AC874" s="8"/>
      <c r="AD874" s="8"/>
    </row>
    <row r="875" spans="29:30" ht="12.75">
      <c r="AC875" s="8"/>
      <c r="AD875" s="8"/>
    </row>
    <row r="876" spans="29:30" ht="12.75">
      <c r="AC876" s="8"/>
      <c r="AD876" s="8"/>
    </row>
    <row r="877" spans="29:30" ht="12.75">
      <c r="AC877" s="8"/>
      <c r="AD877" s="8"/>
    </row>
    <row r="878" spans="29:30" ht="12.75">
      <c r="AC878" s="8"/>
      <c r="AD878" s="8"/>
    </row>
    <row r="879" spans="29:30" ht="12.75">
      <c r="AC879" s="8"/>
      <c r="AD879" s="8"/>
    </row>
    <row r="880" spans="29:30" ht="12.75">
      <c r="AC880" s="8"/>
      <c r="AD880" s="8"/>
    </row>
    <row r="881" spans="29:30" ht="12.75">
      <c r="AC881" s="8"/>
      <c r="AD881" s="8"/>
    </row>
    <row r="882" spans="29:30" ht="12.75">
      <c r="AC882" s="8"/>
      <c r="AD882" s="8"/>
    </row>
    <row r="883" spans="29:30" ht="12.75">
      <c r="AC883" s="8"/>
      <c r="AD883" s="8"/>
    </row>
    <row r="884" spans="29:30" ht="12.75">
      <c r="AC884" s="8"/>
      <c r="AD884" s="8"/>
    </row>
    <row r="885" spans="29:30" ht="12.75">
      <c r="AC885" s="8"/>
      <c r="AD885" s="8"/>
    </row>
    <row r="886" spans="29:30" ht="12.75">
      <c r="AC886" s="8"/>
      <c r="AD886" s="8"/>
    </row>
    <row r="887" spans="29:30" ht="12.75">
      <c r="AC887" s="8"/>
      <c r="AD887" s="8"/>
    </row>
    <row r="888" spans="29:30" ht="12.75">
      <c r="AC888" s="8"/>
      <c r="AD888" s="8"/>
    </row>
    <row r="889" spans="29:30" ht="12.75">
      <c r="AC889" s="8"/>
      <c r="AD889" s="8"/>
    </row>
    <row r="890" spans="29:30" ht="12.75">
      <c r="AC890" s="8"/>
      <c r="AD890" s="8"/>
    </row>
    <row r="891" spans="29:30" ht="12.75">
      <c r="AC891" s="8"/>
      <c r="AD891" s="8"/>
    </row>
    <row r="892" spans="29:30" ht="12.75">
      <c r="AC892" s="8"/>
      <c r="AD892" s="8"/>
    </row>
    <row r="893" spans="29:30" ht="12.75">
      <c r="AC893" s="8"/>
      <c r="AD893" s="8"/>
    </row>
    <row r="894" spans="29:30" ht="12.75">
      <c r="AC894" s="8"/>
      <c r="AD894" s="8"/>
    </row>
    <row r="895" spans="29:30" ht="12.75">
      <c r="AC895" s="8"/>
      <c r="AD895" s="8"/>
    </row>
    <row r="896" spans="29:30" ht="12.75">
      <c r="AC896" s="8"/>
      <c r="AD896" s="8"/>
    </row>
    <row r="897" spans="29:30" ht="12.75">
      <c r="AC897" s="8"/>
      <c r="AD897" s="8"/>
    </row>
    <row r="898" spans="29:30" ht="12.75">
      <c r="AC898" s="8"/>
      <c r="AD898" s="8"/>
    </row>
    <row r="899" spans="29:30" ht="12.75">
      <c r="AC899" s="8"/>
      <c r="AD899" s="8"/>
    </row>
    <row r="900" spans="29:30" ht="12.75">
      <c r="AC900" s="8"/>
      <c r="AD900" s="8"/>
    </row>
    <row r="901" spans="29:30" ht="12.75">
      <c r="AC901" s="8"/>
      <c r="AD901" s="8"/>
    </row>
    <row r="902" spans="29:30" ht="12.75">
      <c r="AC902" s="8"/>
      <c r="AD902" s="8"/>
    </row>
    <row r="903" spans="29:30" ht="12.75">
      <c r="AC903" s="8"/>
      <c r="AD903" s="8"/>
    </row>
    <row r="904" spans="29:30" ht="12.75">
      <c r="AC904" s="8"/>
      <c r="AD904" s="8"/>
    </row>
    <row r="905" spans="29:30" ht="12.75">
      <c r="AC905" s="8"/>
      <c r="AD905" s="8"/>
    </row>
    <row r="906" spans="29:30" ht="12.75">
      <c r="AC906" s="8"/>
      <c r="AD906" s="8"/>
    </row>
    <row r="907" spans="29:30" ht="12.75">
      <c r="AC907" s="8"/>
      <c r="AD907" s="8"/>
    </row>
    <row r="908" spans="29:30" ht="12.75">
      <c r="AC908" s="8"/>
      <c r="AD908" s="8"/>
    </row>
    <row r="909" spans="29:30" ht="12.75">
      <c r="AC909" s="8"/>
      <c r="AD909" s="8"/>
    </row>
    <row r="910" spans="29:30" ht="12.75">
      <c r="AC910" s="8"/>
      <c r="AD910" s="8"/>
    </row>
    <row r="911" spans="29:30" ht="12.75">
      <c r="AC911" s="8"/>
      <c r="AD911" s="8"/>
    </row>
    <row r="912" spans="29:30" ht="12.75">
      <c r="AC912" s="8"/>
      <c r="AD912" s="8"/>
    </row>
    <row r="913" spans="29:30" ht="12.75">
      <c r="AC913" s="8"/>
      <c r="AD913" s="8"/>
    </row>
    <row r="914" spans="29:30" ht="12.75">
      <c r="AC914" s="8"/>
      <c r="AD914" s="8"/>
    </row>
    <row r="915" spans="29:30" ht="12.75">
      <c r="AC915" s="8"/>
      <c r="AD915" s="8"/>
    </row>
    <row r="916" spans="29:30" ht="12.75">
      <c r="AC916" s="8"/>
      <c r="AD916" s="8"/>
    </row>
    <row r="917" spans="29:30" ht="12.75">
      <c r="AC917" s="8"/>
      <c r="AD917" s="8"/>
    </row>
    <row r="918" spans="29:30" ht="12.75">
      <c r="AC918" s="8"/>
      <c r="AD918" s="8"/>
    </row>
    <row r="919" spans="29:30" ht="12.75">
      <c r="AC919" s="8"/>
      <c r="AD919" s="8"/>
    </row>
    <row r="920" spans="29:30" ht="12.75">
      <c r="AC920" s="8"/>
      <c r="AD920" s="8"/>
    </row>
    <row r="921" spans="29:30" ht="12.75">
      <c r="AC921" s="8"/>
      <c r="AD921" s="8"/>
    </row>
    <row r="922" spans="29:30" ht="12.75">
      <c r="AC922" s="8"/>
      <c r="AD922" s="8"/>
    </row>
    <row r="923" spans="29:30" ht="12.75">
      <c r="AC923" s="8"/>
      <c r="AD923" s="8"/>
    </row>
    <row r="924" spans="29:30" ht="12.75">
      <c r="AC924" s="8"/>
      <c r="AD924" s="8"/>
    </row>
    <row r="925" spans="29:30" ht="12.75">
      <c r="AC925" s="8"/>
      <c r="AD925" s="8"/>
    </row>
    <row r="926" spans="29:30" ht="12.75">
      <c r="AC926" s="8"/>
      <c r="AD926" s="8"/>
    </row>
    <row r="927" spans="29:30" ht="12.75">
      <c r="AC927" s="8"/>
      <c r="AD927" s="8"/>
    </row>
    <row r="928" spans="29:30" ht="12.75">
      <c r="AC928" s="8"/>
      <c r="AD928" s="8"/>
    </row>
    <row r="929" spans="29:30" ht="12.75">
      <c r="AC929" s="8"/>
      <c r="AD929" s="8"/>
    </row>
    <row r="930" spans="29:30" ht="12.75">
      <c r="AC930" s="8"/>
      <c r="AD930" s="8"/>
    </row>
    <row r="931" spans="29:30" ht="12.75">
      <c r="AC931" s="8"/>
      <c r="AD931" s="8"/>
    </row>
    <row r="932" spans="29:30" ht="12.75">
      <c r="AC932" s="8"/>
      <c r="AD932" s="8"/>
    </row>
    <row r="933" spans="29:30" ht="12.75">
      <c r="AC933" s="8"/>
      <c r="AD933" s="8"/>
    </row>
    <row r="934" spans="29:30" ht="12.75">
      <c r="AC934" s="8"/>
      <c r="AD934" s="8"/>
    </row>
    <row r="935" spans="29:30" ht="12.75">
      <c r="AC935" s="8"/>
      <c r="AD935" s="8"/>
    </row>
    <row r="936" spans="29:30" ht="12.75">
      <c r="AC936" s="8"/>
      <c r="AD936" s="8"/>
    </row>
    <row r="937" spans="29:30" ht="12.75">
      <c r="AC937" s="8"/>
      <c r="AD937" s="8"/>
    </row>
    <row r="938" spans="29:30" ht="12.75">
      <c r="AC938" s="8"/>
      <c r="AD938" s="8"/>
    </row>
    <row r="939" spans="29:30" ht="12.75">
      <c r="AC939" s="8"/>
      <c r="AD939" s="8"/>
    </row>
    <row r="940" spans="29:30" ht="12.75">
      <c r="AC940" s="8"/>
      <c r="AD940" s="8"/>
    </row>
    <row r="941" spans="29:30" ht="12.75">
      <c r="AC941" s="8"/>
      <c r="AD941" s="8"/>
    </row>
    <row r="942" spans="29:30" ht="12.75">
      <c r="AC942" s="8"/>
      <c r="AD942" s="8"/>
    </row>
    <row r="943" spans="29:30" ht="12.75">
      <c r="AC943" s="8"/>
      <c r="AD943" s="8"/>
    </row>
    <row r="944" spans="29:30" ht="12.75">
      <c r="AC944" s="8"/>
      <c r="AD944" s="8"/>
    </row>
    <row r="945" spans="29:30" ht="12.75">
      <c r="AC945" s="8"/>
      <c r="AD945" s="8"/>
    </row>
    <row r="946" spans="29:30" ht="12.75">
      <c r="AC946" s="8"/>
      <c r="AD946" s="8"/>
    </row>
    <row r="947" spans="29:30" ht="12.75">
      <c r="AC947" s="8"/>
      <c r="AD947" s="8"/>
    </row>
    <row r="948" spans="29:30" ht="12.75">
      <c r="AC948" s="8"/>
      <c r="AD948" s="8"/>
    </row>
    <row r="949" spans="29:30" ht="12.75">
      <c r="AC949" s="8"/>
      <c r="AD949" s="8"/>
    </row>
    <row r="950" spans="29:30" ht="12.75">
      <c r="AC950" s="8"/>
      <c r="AD950" s="8"/>
    </row>
    <row r="951" spans="29:30" ht="12.75">
      <c r="AC951" s="8"/>
      <c r="AD951" s="8"/>
    </row>
    <row r="952" spans="29:30" ht="12.75">
      <c r="AC952" s="8"/>
      <c r="AD952" s="8"/>
    </row>
    <row r="953" spans="29:30" ht="12.75">
      <c r="AC953" s="8"/>
      <c r="AD953" s="8"/>
    </row>
    <row r="954" spans="29:30" ht="12.75">
      <c r="AC954" s="8"/>
      <c r="AD954" s="8"/>
    </row>
    <row r="955" spans="29:30" ht="12.75">
      <c r="AC955" s="8"/>
      <c r="AD955" s="8"/>
    </row>
    <row r="956" spans="29:30" ht="12.75">
      <c r="AC956" s="8"/>
      <c r="AD956" s="8"/>
    </row>
    <row r="957" spans="29:30" ht="12.75">
      <c r="AC957" s="8"/>
      <c r="AD957" s="8"/>
    </row>
    <row r="958" spans="29:30" ht="12.75">
      <c r="AC958" s="8"/>
      <c r="AD958" s="8"/>
    </row>
    <row r="959" spans="29:30" ht="12.75">
      <c r="AC959" s="8"/>
      <c r="AD959" s="8"/>
    </row>
    <row r="960" spans="29:30" ht="12.75">
      <c r="AC960" s="8"/>
      <c r="AD960" s="8"/>
    </row>
    <row r="961" spans="29:30" ht="12.75">
      <c r="AC961" s="8"/>
      <c r="AD961" s="8"/>
    </row>
    <row r="962" spans="29:30" ht="12.75">
      <c r="AC962" s="8"/>
      <c r="AD962" s="8"/>
    </row>
    <row r="963" spans="29:30" ht="12.75">
      <c r="AC963" s="8"/>
      <c r="AD963" s="8"/>
    </row>
    <row r="964" spans="29:30" ht="12.75">
      <c r="AC964" s="8"/>
      <c r="AD964" s="8"/>
    </row>
    <row r="965" spans="29:30" ht="12.75">
      <c r="AC965" s="8"/>
      <c r="AD965" s="8"/>
    </row>
    <row r="966" spans="29:30" ht="12.75">
      <c r="AC966" s="8"/>
      <c r="AD966" s="8"/>
    </row>
    <row r="967" spans="29:30" ht="12.75">
      <c r="AC967" s="8"/>
      <c r="AD967" s="8"/>
    </row>
    <row r="968" spans="29:30" ht="12.75">
      <c r="AC968" s="8"/>
      <c r="AD968" s="8"/>
    </row>
    <row r="969" spans="29:30" ht="12.75">
      <c r="AC969" s="8"/>
      <c r="AD969" s="8"/>
    </row>
    <row r="970" spans="29:30" ht="12.75">
      <c r="AC970" s="8"/>
      <c r="AD970" s="8"/>
    </row>
    <row r="971" spans="29:30" ht="12.75">
      <c r="AC971" s="8"/>
      <c r="AD971" s="8"/>
    </row>
    <row r="972" spans="29:30" ht="12.75">
      <c r="AC972" s="8"/>
      <c r="AD972" s="8"/>
    </row>
    <row r="973" spans="29:30" ht="12.75">
      <c r="AC973" s="8"/>
      <c r="AD973" s="8"/>
    </row>
    <row r="974" spans="29:30" ht="12.75">
      <c r="AC974" s="8"/>
      <c r="AD974" s="8"/>
    </row>
    <row r="975" spans="29:30" ht="12.75">
      <c r="AC975" s="8"/>
      <c r="AD975" s="8"/>
    </row>
    <row r="976" spans="29:30" ht="12.75">
      <c r="AC976" s="8"/>
      <c r="AD976" s="8"/>
    </row>
    <row r="977" spans="29:30" ht="12.75">
      <c r="AC977" s="8"/>
      <c r="AD977" s="8"/>
    </row>
    <row r="978" spans="29:30" ht="12.75">
      <c r="AC978" s="8"/>
      <c r="AD978" s="8"/>
    </row>
    <row r="979" spans="29:30" ht="12.75">
      <c r="AC979" s="8"/>
      <c r="AD979" s="8"/>
    </row>
    <row r="980" spans="29:30" ht="12.75">
      <c r="AC980" s="8"/>
      <c r="AD980" s="8"/>
    </row>
    <row r="981" spans="29:30" ht="12.75">
      <c r="AC981" s="8"/>
      <c r="AD981" s="8"/>
    </row>
    <row r="982" spans="29:30" ht="12.75">
      <c r="AC982" s="8"/>
      <c r="AD982" s="8"/>
    </row>
    <row r="983" spans="29:30" ht="12.75">
      <c r="AC983" s="8"/>
      <c r="AD983" s="8"/>
    </row>
    <row r="984" spans="29:30" ht="12.75">
      <c r="AC984" s="8"/>
      <c r="AD984" s="8"/>
    </row>
    <row r="985" spans="29:30" ht="12.75">
      <c r="AC985" s="8"/>
      <c r="AD985" s="8"/>
    </row>
    <row r="986" spans="29:30" ht="12.75">
      <c r="AC986" s="8"/>
      <c r="AD986" s="8"/>
    </row>
    <row r="987" spans="29:30" ht="12.75">
      <c r="AC987" s="8"/>
      <c r="AD987" s="8"/>
    </row>
    <row r="988" spans="29:30" ht="12.75">
      <c r="AC988" s="8"/>
      <c r="AD988" s="8"/>
    </row>
    <row r="989" spans="29:30" ht="12.75">
      <c r="AC989" s="8"/>
      <c r="AD989" s="8"/>
    </row>
    <row r="990" spans="29:30" ht="12.75">
      <c r="AC990" s="8"/>
      <c r="AD990" s="8"/>
    </row>
    <row r="991" spans="29:30" ht="12.75">
      <c r="AC991" s="8"/>
      <c r="AD991" s="8"/>
    </row>
    <row r="992" spans="29:30" ht="12.75">
      <c r="AC992" s="8"/>
      <c r="AD992" s="8"/>
    </row>
    <row r="993" spans="29:30" ht="12.75">
      <c r="AC993" s="8"/>
      <c r="AD993" s="8"/>
    </row>
    <row r="994" spans="29:30" ht="12.75">
      <c r="AC994" s="8"/>
      <c r="AD994" s="8"/>
    </row>
    <row r="995" spans="29:30" ht="12.75">
      <c r="AC995" s="8"/>
      <c r="AD995" s="8"/>
    </row>
    <row r="996" spans="29:30" ht="12.75">
      <c r="AC996" s="8"/>
      <c r="AD996" s="8"/>
    </row>
    <row r="997" spans="29:30" ht="12.75">
      <c r="AC997" s="8"/>
      <c r="AD997" s="8"/>
    </row>
    <row r="998" spans="29:30" ht="12.75">
      <c r="AC998" s="8"/>
      <c r="AD998" s="8"/>
    </row>
    <row r="999" spans="29:30" ht="12.75">
      <c r="AC999" s="8"/>
      <c r="AD999" s="8"/>
    </row>
    <row r="1000" spans="29:30" ht="12.75">
      <c r="AC1000" s="8"/>
      <c r="AD1000" s="8"/>
    </row>
    <row r="1001" spans="29:30" ht="12.75">
      <c r="AC1001" s="8"/>
      <c r="AD1001" s="8"/>
    </row>
    <row r="1002" spans="29:30" ht="12.75">
      <c r="AC1002" s="8"/>
      <c r="AD1002" s="8"/>
    </row>
    <row r="1003" spans="29:30" ht="12.75">
      <c r="AC1003" s="8"/>
      <c r="AD1003" s="8"/>
    </row>
    <row r="1004" spans="29:30" ht="12.75">
      <c r="AC1004" s="8"/>
      <c r="AD1004" s="8"/>
    </row>
    <row r="1005" spans="29:30" ht="12.75">
      <c r="AC1005" s="8"/>
      <c r="AD1005" s="8"/>
    </row>
    <row r="1006" spans="29:30" ht="12.75">
      <c r="AC1006" s="8"/>
      <c r="AD1006" s="8"/>
    </row>
    <row r="1007" spans="29:30" ht="12.75">
      <c r="AC1007" s="8"/>
      <c r="AD1007" s="8"/>
    </row>
    <row r="1008" spans="29:30" ht="12.75">
      <c r="AC1008" s="8"/>
      <c r="AD1008" s="8"/>
    </row>
    <row r="1009" spans="29:30" ht="12.75">
      <c r="AC1009" s="8"/>
      <c r="AD1009" s="8"/>
    </row>
    <row r="1010" spans="29:30" ht="12.75">
      <c r="AC1010" s="8"/>
      <c r="AD1010" s="8"/>
    </row>
    <row r="1011" spans="29:30" ht="12.75">
      <c r="AC1011" s="8"/>
      <c r="AD1011" s="8"/>
    </row>
    <row r="1012" spans="29:30" ht="12.75">
      <c r="AC1012" s="8"/>
      <c r="AD1012" s="8"/>
    </row>
    <row r="1013" spans="29:30" ht="12.75">
      <c r="AC1013" s="8"/>
      <c r="AD1013" s="8"/>
    </row>
    <row r="1014" spans="29:30" ht="12.75">
      <c r="AC1014" s="8"/>
      <c r="AD1014" s="8"/>
    </row>
    <row r="1015" spans="29:30" ht="12.75">
      <c r="AC1015" s="8"/>
      <c r="AD1015" s="8"/>
    </row>
    <row r="1016" spans="29:30" ht="12.75">
      <c r="AC1016" s="8"/>
      <c r="AD1016" s="8"/>
    </row>
    <row r="1017" spans="29:30" ht="12.75">
      <c r="AC1017" s="8"/>
      <c r="AD1017" s="8"/>
    </row>
    <row r="1018" spans="29:30" ht="12.75">
      <c r="AC1018" s="8"/>
      <c r="AD1018" s="8"/>
    </row>
    <row r="1019" spans="29:30" ht="12.75">
      <c r="AC1019" s="8"/>
      <c r="AD1019" s="8"/>
    </row>
    <row r="1020" spans="29:30" ht="12.75">
      <c r="AC1020" s="8"/>
      <c r="AD1020" s="8"/>
    </row>
    <row r="1021" spans="29:30" ht="12.75">
      <c r="AC1021" s="8"/>
      <c r="AD1021" s="8"/>
    </row>
    <row r="1022" spans="29:30" ht="12.75">
      <c r="AC1022" s="8"/>
      <c r="AD1022" s="8"/>
    </row>
    <row r="1023" spans="29:30" ht="12.75">
      <c r="AC1023" s="8"/>
      <c r="AD1023" s="8"/>
    </row>
    <row r="1024" spans="29:30" ht="12.75">
      <c r="AC1024" s="8"/>
      <c r="AD1024" s="8"/>
    </row>
    <row r="1025" spans="29:30" ht="12.75">
      <c r="AC1025" s="8"/>
      <c r="AD1025" s="8"/>
    </row>
    <row r="1026" spans="29:30" ht="12.75">
      <c r="AC1026" s="8"/>
      <c r="AD1026" s="8"/>
    </row>
    <row r="1027" spans="29:30" ht="12.75">
      <c r="AC1027" s="8"/>
      <c r="AD1027" s="8"/>
    </row>
    <row r="1028" spans="29:30" ht="12.75">
      <c r="AC1028" s="8"/>
      <c r="AD1028" s="8"/>
    </row>
    <row r="1029" spans="29:30" ht="12.75">
      <c r="AC1029" s="8"/>
      <c r="AD1029" s="8"/>
    </row>
    <row r="1030" spans="29:30" ht="12.75">
      <c r="AC1030" s="8"/>
      <c r="AD1030" s="8"/>
    </row>
    <row r="1031" spans="29:30" ht="12.75">
      <c r="AC1031" s="8"/>
      <c r="AD1031" s="8"/>
    </row>
    <row r="1032" spans="29:30" ht="12.75">
      <c r="AC1032" s="8"/>
      <c r="AD1032" s="8"/>
    </row>
    <row r="1033" spans="29:30" ht="12.75">
      <c r="AC1033" s="8"/>
      <c r="AD1033" s="8"/>
    </row>
    <row r="1034" spans="29:30" ht="12.75">
      <c r="AC1034" s="8"/>
      <c r="AD1034" s="8"/>
    </row>
    <row r="1035" spans="29:30" ht="12.75">
      <c r="AC1035" s="8"/>
      <c r="AD1035" s="8"/>
    </row>
    <row r="1036" spans="29:30" ht="12.75">
      <c r="AC1036" s="8"/>
      <c r="AD1036" s="8"/>
    </row>
    <row r="1037" spans="29:30" ht="12.75">
      <c r="AC1037" s="8"/>
      <c r="AD1037" s="8"/>
    </row>
    <row r="1038" spans="29:30" ht="12.75">
      <c r="AC1038" s="8"/>
      <c r="AD1038" s="8"/>
    </row>
    <row r="1039" spans="29:30" ht="12.75">
      <c r="AC1039" s="8"/>
      <c r="AD1039" s="8"/>
    </row>
    <row r="1040" spans="29:30" ht="12.75">
      <c r="AC1040" s="8"/>
      <c r="AD1040" s="8"/>
    </row>
    <row r="1041" spans="29:30" ht="12.75">
      <c r="AC1041" s="8"/>
      <c r="AD1041" s="8"/>
    </row>
    <row r="1042" spans="29:30" ht="12.75">
      <c r="AC1042" s="8"/>
      <c r="AD1042" s="8"/>
    </row>
    <row r="1043" spans="29:30" ht="12.75">
      <c r="AC1043" s="8"/>
      <c r="AD1043" s="8"/>
    </row>
    <row r="1044" spans="29:30" ht="12.75">
      <c r="AC1044" s="8"/>
      <c r="AD1044" s="8"/>
    </row>
    <row r="1045" spans="29:30" ht="12.75">
      <c r="AC1045" s="8"/>
      <c r="AD1045" s="8"/>
    </row>
    <row r="1046" spans="29:30" ht="12.75">
      <c r="AC1046" s="8"/>
      <c r="AD1046" s="8"/>
    </row>
    <row r="1047" spans="29:30" ht="12.75">
      <c r="AC1047" s="8"/>
      <c r="AD1047" s="8"/>
    </row>
    <row r="1048" spans="29:30" ht="12.75">
      <c r="AC1048" s="8"/>
      <c r="AD1048" s="8"/>
    </row>
    <row r="1049" spans="29:30" ht="12.75">
      <c r="AC1049" s="8"/>
      <c r="AD1049" s="8"/>
    </row>
    <row r="1050" spans="29:30" ht="12.75">
      <c r="AC1050" s="8"/>
      <c r="AD1050" s="8"/>
    </row>
    <row r="1051" spans="29:30" ht="12.75">
      <c r="AC1051" s="8"/>
      <c r="AD1051" s="8"/>
    </row>
    <row r="1052" spans="29:30" ht="12.75">
      <c r="AC1052" s="8"/>
      <c r="AD1052" s="8"/>
    </row>
    <row r="1053" spans="29:30" ht="12.75">
      <c r="AC1053" s="8"/>
      <c r="AD1053" s="8"/>
    </row>
    <row r="1054" spans="29:30" ht="12.75">
      <c r="AC1054" s="8"/>
      <c r="AD1054" s="8"/>
    </row>
    <row r="1055" spans="29:30" ht="12.75">
      <c r="AC1055" s="8"/>
      <c r="AD1055" s="8"/>
    </row>
    <row r="1056" spans="29:30" ht="12.75">
      <c r="AC1056" s="8"/>
      <c r="AD1056" s="8"/>
    </row>
    <row r="1057" spans="29:30" ht="12.75">
      <c r="AC1057" s="8"/>
      <c r="AD1057" s="8"/>
    </row>
    <row r="1058" spans="29:30" ht="12.75">
      <c r="AC1058" s="8"/>
      <c r="AD1058" s="8"/>
    </row>
    <row r="1059" spans="29:30" ht="12.75">
      <c r="AC1059" s="8"/>
      <c r="AD1059" s="8"/>
    </row>
    <row r="1060" spans="29:30" ht="12.75">
      <c r="AC1060" s="8"/>
      <c r="AD1060" s="8"/>
    </row>
    <row r="1061" spans="29:30" ht="12.75">
      <c r="AC1061" s="8"/>
      <c r="AD1061" s="8"/>
    </row>
    <row r="1062" spans="29:30" ht="12.75">
      <c r="AC1062" s="8"/>
      <c r="AD1062" s="8"/>
    </row>
    <row r="1063" spans="29:30" ht="12.75">
      <c r="AC1063" s="8"/>
      <c r="AD1063" s="8"/>
    </row>
    <row r="1064" spans="29:30" ht="12.75">
      <c r="AC1064" s="8"/>
      <c r="AD1064" s="8"/>
    </row>
    <row r="1065" spans="29:30" ht="12.75">
      <c r="AC1065" s="8"/>
      <c r="AD1065" s="8"/>
    </row>
    <row r="1066" spans="29:30" ht="12.75">
      <c r="AC1066" s="8"/>
      <c r="AD1066" s="8"/>
    </row>
    <row r="1067" spans="29:30" ht="12.75">
      <c r="AC1067" s="8"/>
      <c r="AD1067" s="8"/>
    </row>
    <row r="1068" spans="29:30" ht="12.75">
      <c r="AC1068" s="8"/>
      <c r="AD1068" s="8"/>
    </row>
    <row r="1069" spans="29:30" ht="12.75">
      <c r="AC1069" s="8"/>
      <c r="AD1069" s="8"/>
    </row>
    <row r="1070" spans="29:30" ht="12.75">
      <c r="AC1070" s="8"/>
      <c r="AD1070" s="8"/>
    </row>
    <row r="1071" spans="29:30" ht="12.75">
      <c r="AC1071" s="8"/>
      <c r="AD1071" s="8"/>
    </row>
    <row r="1072" spans="29:30" ht="12.75">
      <c r="AC1072" s="8"/>
      <c r="AD1072" s="8"/>
    </row>
    <row r="1073" spans="29:30" ht="12.75">
      <c r="AC1073" s="8"/>
      <c r="AD1073" s="8"/>
    </row>
    <row r="1074" spans="29:30" ht="12.75">
      <c r="AC1074" s="8"/>
      <c r="AD1074" s="8"/>
    </row>
    <row r="1075" spans="29:30" ht="12.75">
      <c r="AC1075" s="8"/>
      <c r="AD1075" s="8"/>
    </row>
    <row r="1076" spans="29:30" ht="12.75">
      <c r="AC1076" s="8"/>
      <c r="AD1076" s="8"/>
    </row>
    <row r="1077" spans="29:30" ht="12.75">
      <c r="AC1077" s="8"/>
      <c r="AD1077" s="8"/>
    </row>
    <row r="1078" spans="29:30" ht="12.75">
      <c r="AC1078" s="8"/>
      <c r="AD1078" s="8"/>
    </row>
    <row r="1079" spans="29:30" ht="12.75">
      <c r="AC1079" s="8"/>
      <c r="AD1079" s="8"/>
    </row>
    <row r="1080" spans="29:30" ht="12.75">
      <c r="AC1080" s="8"/>
      <c r="AD1080" s="8"/>
    </row>
    <row r="1081" spans="29:30" ht="12.75">
      <c r="AC1081" s="8"/>
      <c r="AD1081" s="8"/>
    </row>
    <row r="1082" spans="29:30" ht="12.75">
      <c r="AC1082" s="8"/>
      <c r="AD1082" s="8"/>
    </row>
    <row r="1083" spans="29:30" ht="12.75">
      <c r="AC1083" s="8"/>
      <c r="AD1083" s="8"/>
    </row>
    <row r="1084" spans="29:30" ht="12.75">
      <c r="AC1084" s="8"/>
      <c r="AD1084" s="8"/>
    </row>
    <row r="1085" spans="29:30" ht="12.75">
      <c r="AC1085" s="8"/>
      <c r="AD1085" s="8"/>
    </row>
    <row r="1086" spans="29:30" ht="12.75">
      <c r="AC1086" s="8"/>
      <c r="AD1086" s="8"/>
    </row>
    <row r="1087" spans="29:30" ht="12.75">
      <c r="AC1087" s="8"/>
      <c r="AD1087" s="8"/>
    </row>
    <row r="1088" spans="29:30" ht="12.75">
      <c r="AC1088" s="8"/>
      <c r="AD1088" s="8"/>
    </row>
    <row r="1089" spans="29:30" ht="12.75">
      <c r="AC1089" s="8"/>
      <c r="AD1089" s="8"/>
    </row>
    <row r="1090" spans="29:30" ht="12.75">
      <c r="AC1090" s="8"/>
      <c r="AD1090" s="8"/>
    </row>
    <row r="1091" spans="29:30" ht="12.75">
      <c r="AC1091" s="8"/>
      <c r="AD1091" s="8"/>
    </row>
    <row r="1092" spans="29:30" ht="12.75">
      <c r="AC1092" s="8"/>
      <c r="AD1092" s="8"/>
    </row>
    <row r="1093" spans="29:30" ht="12.75">
      <c r="AC1093" s="8"/>
      <c r="AD1093" s="8"/>
    </row>
    <row r="1094" spans="29:30" ht="12.75">
      <c r="AC1094" s="8"/>
      <c r="AD1094" s="8"/>
    </row>
    <row r="1095" spans="29:30" ht="12.75">
      <c r="AC1095" s="8"/>
      <c r="AD1095" s="8"/>
    </row>
    <row r="1096" spans="29:30" ht="12.75">
      <c r="AC1096" s="8"/>
      <c r="AD1096" s="8"/>
    </row>
    <row r="1097" spans="29:30" ht="12.75">
      <c r="AC1097" s="8"/>
      <c r="AD1097" s="8"/>
    </row>
    <row r="1098" spans="29:30" ht="12.75">
      <c r="AC1098" s="8"/>
      <c r="AD1098" s="8"/>
    </row>
    <row r="1099" spans="29:30" ht="12.75">
      <c r="AC1099" s="8"/>
      <c r="AD1099" s="8"/>
    </row>
    <row r="1100" spans="29:30" ht="12.75">
      <c r="AC1100" s="8"/>
      <c r="AD1100" s="8"/>
    </row>
    <row r="1101" spans="29:30" ht="12.75">
      <c r="AC1101" s="8"/>
      <c r="AD1101" s="8"/>
    </row>
    <row r="1102" spans="29:30" ht="12.75">
      <c r="AC1102" s="8"/>
      <c r="AD1102" s="8"/>
    </row>
    <row r="1103" spans="29:30" ht="12.75">
      <c r="AC1103" s="8"/>
      <c r="AD1103" s="8"/>
    </row>
    <row r="1104" spans="29:30" ht="12.75">
      <c r="AC1104" s="8"/>
      <c r="AD1104" s="8"/>
    </row>
    <row r="1105" spans="29:30" ht="12.75">
      <c r="AC1105" s="8"/>
      <c r="AD1105" s="8"/>
    </row>
    <row r="1106" spans="29:30" ht="12.75">
      <c r="AC1106" s="8"/>
      <c r="AD1106" s="8"/>
    </row>
    <row r="1107" spans="29:30" ht="12.75">
      <c r="AC1107" s="8"/>
      <c r="AD1107" s="8"/>
    </row>
    <row r="1108" spans="29:30" ht="12.75">
      <c r="AC1108" s="8"/>
      <c r="AD1108" s="8"/>
    </row>
    <row r="1109" spans="29:30" ht="12.75">
      <c r="AC1109" s="8"/>
      <c r="AD1109" s="8"/>
    </row>
    <row r="1110" spans="29:30" ht="12.75">
      <c r="AC1110" s="8"/>
      <c r="AD1110" s="8"/>
    </row>
    <row r="1111" spans="29:30" ht="12.75">
      <c r="AC1111" s="8"/>
      <c r="AD1111" s="8"/>
    </row>
    <row r="1112" spans="29:30" ht="12.75">
      <c r="AC1112" s="8"/>
      <c r="AD1112" s="8"/>
    </row>
    <row r="1113" spans="29:30" ht="12.75">
      <c r="AC1113" s="8"/>
      <c r="AD1113" s="8"/>
    </row>
    <row r="1114" spans="29:30" ht="12.75">
      <c r="AC1114" s="8"/>
      <c r="AD1114" s="8"/>
    </row>
    <row r="1115" spans="29:30" ht="12.75">
      <c r="AC1115" s="8"/>
      <c r="AD1115" s="8"/>
    </row>
    <row r="1116" spans="29:30" ht="12.75">
      <c r="AC1116" s="8"/>
      <c r="AD1116" s="8"/>
    </row>
    <row r="1117" spans="29:30" ht="12.75">
      <c r="AC1117" s="8"/>
      <c r="AD1117" s="8"/>
    </row>
    <row r="1118" spans="29:30" ht="12.75">
      <c r="AC1118" s="8"/>
      <c r="AD1118" s="8"/>
    </row>
    <row r="1119" spans="29:30" ht="12.75">
      <c r="AC1119" s="8"/>
      <c r="AD1119" s="8"/>
    </row>
    <row r="1120" spans="29:30" ht="12.75">
      <c r="AC1120" s="8"/>
      <c r="AD1120" s="8"/>
    </row>
    <row r="1121" spans="29:30" ht="12.75">
      <c r="AC1121" s="8"/>
      <c r="AD1121" s="8"/>
    </row>
    <row r="1122" spans="29:30" ht="12.75">
      <c r="AC1122" s="8"/>
      <c r="AD1122" s="8"/>
    </row>
    <row r="1123" spans="29:30" ht="12.75">
      <c r="AC1123" s="8"/>
      <c r="AD1123" s="8"/>
    </row>
    <row r="1124" spans="29:30" ht="12.75">
      <c r="AC1124" s="8"/>
      <c r="AD1124" s="8"/>
    </row>
    <row r="1125" spans="29:30" ht="12.75">
      <c r="AC1125" s="8"/>
      <c r="AD1125" s="8"/>
    </row>
    <row r="1126" spans="29:30" ht="12.75">
      <c r="AC1126" s="8"/>
      <c r="AD1126" s="8"/>
    </row>
    <row r="1127" spans="29:30" ht="12.75">
      <c r="AC1127" s="8"/>
      <c r="AD1127" s="8"/>
    </row>
    <row r="1128" spans="29:30" ht="12.75">
      <c r="AC1128" s="8"/>
      <c r="AD1128" s="8"/>
    </row>
    <row r="1129" spans="29:30" ht="12.75">
      <c r="AC1129" s="8"/>
      <c r="AD1129" s="8"/>
    </row>
    <row r="1130" spans="29:30" ht="12.75">
      <c r="AC1130" s="8"/>
      <c r="AD1130" s="8"/>
    </row>
    <row r="1131" spans="29:30" ht="12.75">
      <c r="AC1131" s="8"/>
      <c r="AD1131" s="8"/>
    </row>
    <row r="1132" spans="29:30" ht="12.75">
      <c r="AC1132" s="8"/>
      <c r="AD1132" s="8"/>
    </row>
    <row r="1133" spans="29:30" ht="12.75">
      <c r="AC1133" s="8"/>
      <c r="AD1133" s="8"/>
    </row>
    <row r="1134" spans="29:30" ht="12.75">
      <c r="AC1134" s="8"/>
      <c r="AD1134" s="8"/>
    </row>
    <row r="1135" spans="29:30" ht="12.75">
      <c r="AC1135" s="8"/>
      <c r="AD1135" s="8"/>
    </row>
    <row r="1136" spans="29:30" ht="12.75">
      <c r="AC1136" s="8"/>
      <c r="AD1136" s="8"/>
    </row>
    <row r="1137" spans="29:30" ht="12.75">
      <c r="AC1137" s="8"/>
      <c r="AD1137" s="8"/>
    </row>
    <row r="1138" spans="29:30" ht="12.75">
      <c r="AC1138" s="8"/>
      <c r="AD1138" s="8"/>
    </row>
    <row r="1139" spans="29:30" ht="12.75">
      <c r="AC1139" s="8"/>
      <c r="AD1139" s="8"/>
    </row>
    <row r="1140" spans="29:30" ht="12.75">
      <c r="AC1140" s="8"/>
      <c r="AD1140" s="8"/>
    </row>
    <row r="1141" spans="29:30" ht="12.75">
      <c r="AC1141" s="8"/>
      <c r="AD1141" s="8"/>
    </row>
    <row r="1142" spans="29:30" ht="12.75">
      <c r="AC1142" s="8"/>
      <c r="AD1142" s="8"/>
    </row>
    <row r="1143" spans="29:30" ht="12.75">
      <c r="AC1143" s="8"/>
      <c r="AD1143" s="8"/>
    </row>
    <row r="1144" spans="29:30" ht="12.75">
      <c r="AC1144" s="8"/>
      <c r="AD1144" s="8"/>
    </row>
    <row r="1145" spans="29:30" ht="12.75">
      <c r="AC1145" s="8"/>
      <c r="AD1145" s="8"/>
    </row>
    <row r="1146" spans="29:30" ht="12.75">
      <c r="AC1146" s="8"/>
      <c r="AD1146" s="8"/>
    </row>
    <row r="1147" spans="29:30" ht="12.75">
      <c r="AC1147" s="8"/>
      <c r="AD1147" s="8"/>
    </row>
    <row r="1148" spans="29:30" ht="12.75">
      <c r="AC1148" s="8"/>
      <c r="AD1148" s="8"/>
    </row>
    <row r="1149" spans="29:30" ht="12.75">
      <c r="AC1149" s="8"/>
      <c r="AD1149" s="8"/>
    </row>
    <row r="1150" spans="29:30" ht="12.75">
      <c r="AC1150" s="8"/>
      <c r="AD1150" s="8"/>
    </row>
    <row r="1151" spans="29:30" ht="12.75">
      <c r="AC1151" s="8"/>
      <c r="AD1151" s="8"/>
    </row>
    <row r="1152" spans="29:30" ht="12.75">
      <c r="AC1152" s="8"/>
      <c r="AD1152" s="8"/>
    </row>
    <row r="1153" spans="29:30" ht="12.75">
      <c r="AC1153" s="8"/>
      <c r="AD1153" s="8"/>
    </row>
    <row r="1154" spans="29:30" ht="12.75">
      <c r="AC1154" s="8"/>
      <c r="AD1154" s="8"/>
    </row>
    <row r="1155" spans="29:30" ht="12.75">
      <c r="AC1155" s="8"/>
      <c r="AD1155" s="8"/>
    </row>
    <row r="1156" spans="29:30" ht="12.75">
      <c r="AC1156" s="8"/>
      <c r="AD1156" s="8"/>
    </row>
    <row r="1157" spans="29:30" ht="12.75">
      <c r="AC1157" s="8"/>
      <c r="AD1157" s="8"/>
    </row>
    <row r="1158" spans="29:30" ht="12.75">
      <c r="AC1158" s="8"/>
      <c r="AD1158" s="8"/>
    </row>
    <row r="1159" spans="29:30" ht="12.75">
      <c r="AC1159" s="8"/>
      <c r="AD1159" s="8"/>
    </row>
    <row r="1160" spans="29:30" ht="12.75">
      <c r="AC1160" s="8"/>
      <c r="AD1160" s="8"/>
    </row>
    <row r="1161" spans="29:30" ht="12.75">
      <c r="AC1161" s="8"/>
      <c r="AD1161" s="8"/>
    </row>
    <row r="1162" spans="29:30" ht="12.75">
      <c r="AC1162" s="8"/>
      <c r="AD1162" s="8"/>
    </row>
    <row r="1163" spans="29:30" ht="12.75">
      <c r="AC1163" s="8"/>
      <c r="AD1163" s="8"/>
    </row>
    <row r="1164" spans="29:30" ht="12.75">
      <c r="AC1164" s="8"/>
      <c r="AD1164" s="8"/>
    </row>
    <row r="1165" spans="29:30" ht="12.75">
      <c r="AC1165" s="8"/>
      <c r="AD1165" s="8"/>
    </row>
    <row r="1166" spans="29:30" ht="12.75">
      <c r="AC1166" s="8"/>
      <c r="AD1166" s="8"/>
    </row>
    <row r="1167" spans="29:30" ht="12.75">
      <c r="AC1167" s="8"/>
      <c r="AD1167" s="8"/>
    </row>
    <row r="1168" spans="29:30" ht="12.75">
      <c r="AC1168" s="8"/>
      <c r="AD1168" s="8"/>
    </row>
    <row r="1169" spans="29:30" ht="12.75">
      <c r="AC1169" s="8"/>
      <c r="AD1169" s="8"/>
    </row>
    <row r="1170" spans="29:30" ht="12.75">
      <c r="AC1170" s="8"/>
      <c r="AD1170" s="8"/>
    </row>
    <row r="1171" spans="29:30" ht="12.75">
      <c r="AC1171" s="8"/>
      <c r="AD1171" s="8"/>
    </row>
    <row r="1172" spans="29:30" ht="12.75">
      <c r="AC1172" s="8"/>
      <c r="AD1172" s="8"/>
    </row>
    <row r="1173" spans="29:30" ht="12.75">
      <c r="AC1173" s="8"/>
      <c r="AD1173" s="8"/>
    </row>
    <row r="1174" spans="29:30" ht="12.75">
      <c r="AC1174" s="8"/>
      <c r="AD1174" s="8"/>
    </row>
    <row r="1175" spans="29:30" ht="12.75">
      <c r="AC1175" s="8"/>
      <c r="AD1175" s="8"/>
    </row>
    <row r="1176" spans="29:30" ht="12.75">
      <c r="AC1176" s="8"/>
      <c r="AD1176" s="8"/>
    </row>
    <row r="1177" spans="29:30" ht="12.75">
      <c r="AC1177" s="8"/>
      <c r="AD1177" s="8"/>
    </row>
    <row r="1178" spans="29:30" ht="12.75">
      <c r="AC1178" s="8"/>
      <c r="AD1178" s="8"/>
    </row>
    <row r="1179" spans="29:30" ht="12.75">
      <c r="AC1179" s="8"/>
      <c r="AD1179" s="8"/>
    </row>
    <row r="1180" spans="29:30" ht="12.75">
      <c r="AC1180" s="8"/>
      <c r="AD1180" s="8"/>
    </row>
    <row r="1181" spans="29:30" ht="12.75">
      <c r="AC1181" s="8"/>
      <c r="AD1181" s="8"/>
    </row>
    <row r="1182" spans="29:30" ht="12.75">
      <c r="AC1182" s="8"/>
      <c r="AD1182" s="8"/>
    </row>
    <row r="1183" spans="29:30" ht="12.75">
      <c r="AC1183" s="8"/>
      <c r="AD1183" s="8"/>
    </row>
    <row r="1184" spans="29:30" ht="12.75">
      <c r="AC1184" s="8"/>
      <c r="AD1184" s="8"/>
    </row>
    <row r="1185" spans="29:30" ht="12.75">
      <c r="AC1185" s="8"/>
      <c r="AD1185" s="8"/>
    </row>
    <row r="1186" spans="29:30" ht="12.75">
      <c r="AC1186" s="8"/>
      <c r="AD1186" s="8"/>
    </row>
    <row r="1187" spans="29:30" ht="12.75">
      <c r="AC1187" s="8"/>
      <c r="AD1187" s="8"/>
    </row>
    <row r="1188" spans="29:30" ht="12.75">
      <c r="AC1188" s="8"/>
      <c r="AD1188" s="8"/>
    </row>
    <row r="1189" spans="29:30" ht="12.75">
      <c r="AC1189" s="8"/>
      <c r="AD1189" s="8"/>
    </row>
    <row r="1190" spans="29:30" ht="12.75">
      <c r="AC1190" s="8"/>
      <c r="AD1190" s="8"/>
    </row>
    <row r="1191" spans="29:30" ht="12.75">
      <c r="AC1191" s="8"/>
      <c r="AD1191" s="8"/>
    </row>
    <row r="1192" spans="29:30" ht="12.75">
      <c r="AC1192" s="8"/>
      <c r="AD1192" s="8"/>
    </row>
    <row r="1193" spans="29:30" ht="12.75">
      <c r="AC1193" s="8"/>
      <c r="AD1193" s="8"/>
    </row>
    <row r="1194" spans="29:30" ht="12.75">
      <c r="AC1194" s="8"/>
      <c r="AD1194" s="8"/>
    </row>
    <row r="1195" spans="29:30" ht="12.75">
      <c r="AC1195" s="8"/>
      <c r="AD1195" s="8"/>
    </row>
    <row r="1196" spans="29:30" ht="12.75">
      <c r="AC1196" s="8"/>
      <c r="AD1196" s="8"/>
    </row>
    <row r="1197" spans="29:30" ht="12.75">
      <c r="AC1197" s="8"/>
      <c r="AD1197" s="8"/>
    </row>
    <row r="1198" spans="29:30" ht="12.75">
      <c r="AC1198" s="8"/>
      <c r="AD1198" s="8"/>
    </row>
    <row r="1199" spans="29:30" ht="12.75">
      <c r="AC1199" s="8"/>
      <c r="AD1199" s="8"/>
    </row>
    <row r="1200" spans="29:30" ht="12.75">
      <c r="AC1200" s="8"/>
      <c r="AD1200" s="8"/>
    </row>
    <row r="1201" spans="29:30" ht="12.75">
      <c r="AC1201" s="8"/>
      <c r="AD1201" s="8"/>
    </row>
    <row r="1202" spans="29:30" ht="12.75">
      <c r="AC1202" s="8"/>
      <c r="AD1202" s="8"/>
    </row>
    <row r="1203" spans="29:30" ht="12.75">
      <c r="AC1203" s="8"/>
      <c r="AD1203" s="8"/>
    </row>
    <row r="1204" spans="29:30" ht="12.75">
      <c r="AC1204" s="8"/>
      <c r="AD1204" s="8"/>
    </row>
    <row r="1205" spans="29:30" ht="12.75">
      <c r="AC1205" s="8"/>
      <c r="AD1205" s="8"/>
    </row>
    <row r="1206" spans="29:30" ht="12.75">
      <c r="AC1206" s="8"/>
      <c r="AD1206" s="8"/>
    </row>
    <row r="1207" spans="29:30" ht="12.75">
      <c r="AC1207" s="8"/>
      <c r="AD1207" s="8"/>
    </row>
    <row r="1208" spans="29:30" ht="12.75">
      <c r="AC1208" s="8"/>
      <c r="AD1208" s="8"/>
    </row>
    <row r="1209" spans="29:30" ht="12.75">
      <c r="AC1209" s="8"/>
      <c r="AD1209" s="8"/>
    </row>
    <row r="1210" spans="29:30" ht="12.75">
      <c r="AC1210" s="8"/>
      <c r="AD1210" s="8"/>
    </row>
    <row r="1211" spans="29:30" ht="12.75">
      <c r="AC1211" s="8"/>
      <c r="AD1211" s="8"/>
    </row>
    <row r="1212" spans="29:30" ht="12.75">
      <c r="AC1212" s="8"/>
      <c r="AD1212" s="8"/>
    </row>
    <row r="1213" spans="29:30" ht="12.75">
      <c r="AC1213" s="8"/>
      <c r="AD1213" s="8"/>
    </row>
    <row r="1214" spans="29:30" ht="12.75">
      <c r="AC1214" s="8"/>
      <c r="AD1214" s="8"/>
    </row>
    <row r="1215" spans="29:30" ht="12.75">
      <c r="AC1215" s="8"/>
      <c r="AD1215" s="8"/>
    </row>
    <row r="1216" spans="29:30" ht="12.75">
      <c r="AC1216" s="8"/>
      <c r="AD1216" s="8"/>
    </row>
    <row r="1217" spans="29:30" ht="12.75">
      <c r="AC1217" s="8"/>
      <c r="AD1217" s="8"/>
    </row>
    <row r="1218" spans="29:30" ht="12.75">
      <c r="AC1218" s="8"/>
      <c r="AD1218" s="8"/>
    </row>
    <row r="1219" spans="29:30" ht="12.75">
      <c r="AC1219" s="8"/>
      <c r="AD1219" s="8"/>
    </row>
    <row r="1220" spans="29:30" ht="12.75">
      <c r="AC1220" s="8"/>
      <c r="AD1220" s="8"/>
    </row>
    <row r="1221" spans="29:30" ht="12.75">
      <c r="AC1221" s="8"/>
      <c r="AD1221" s="8"/>
    </row>
    <row r="1222" spans="29:30" ht="12.75">
      <c r="AC1222" s="8"/>
      <c r="AD1222" s="8"/>
    </row>
    <row r="1223" spans="29:30" ht="12.75">
      <c r="AC1223" s="8"/>
      <c r="AD1223" s="8"/>
    </row>
    <row r="1224" spans="29:30" ht="12.75">
      <c r="AC1224" s="8"/>
      <c r="AD1224" s="8"/>
    </row>
    <row r="1225" spans="29:30" ht="12.75">
      <c r="AC1225" s="8"/>
      <c r="AD1225" s="8"/>
    </row>
    <row r="1226" spans="29:30" ht="12.75">
      <c r="AC1226" s="8"/>
      <c r="AD1226" s="8"/>
    </row>
    <row r="1227" spans="29:30" ht="12.75">
      <c r="AC1227" s="8"/>
      <c r="AD1227" s="8"/>
    </row>
    <row r="1228" spans="29:30" ht="12.75">
      <c r="AC1228" s="8"/>
      <c r="AD1228" s="8"/>
    </row>
    <row r="1229" spans="29:30" ht="12.75">
      <c r="AC1229" s="8"/>
      <c r="AD1229" s="8"/>
    </row>
    <row r="1230" spans="29:30" ht="12.75">
      <c r="AC1230" s="8"/>
      <c r="AD1230" s="8"/>
    </row>
    <row r="1231" spans="29:30" ht="12.75">
      <c r="AC1231" s="8"/>
      <c r="AD1231" s="8"/>
    </row>
    <row r="1232" spans="29:30" ht="12.75">
      <c r="AC1232" s="8"/>
      <c r="AD1232" s="8"/>
    </row>
    <row r="1233" spans="29:30" ht="12.75">
      <c r="AC1233" s="8"/>
      <c r="AD1233" s="8"/>
    </row>
    <row r="1234" spans="29:30" ht="12.75">
      <c r="AC1234" s="8"/>
      <c r="AD1234" s="8"/>
    </row>
    <row r="1235" spans="29:30" ht="12.75">
      <c r="AC1235" s="8"/>
      <c r="AD1235" s="8"/>
    </row>
    <row r="1236" spans="29:30" ht="12.75">
      <c r="AC1236" s="8"/>
      <c r="AD1236" s="8"/>
    </row>
    <row r="1237" spans="29:30" ht="12.75">
      <c r="AC1237" s="8"/>
      <c r="AD1237" s="8"/>
    </row>
    <row r="1238" spans="29:30" ht="12.75">
      <c r="AC1238" s="8"/>
      <c r="AD1238" s="8"/>
    </row>
    <row r="1239" spans="29:30" ht="12.75">
      <c r="AC1239" s="8"/>
      <c r="AD1239" s="8"/>
    </row>
    <row r="1240" spans="29:30" ht="12.75">
      <c r="AC1240" s="8"/>
      <c r="AD1240" s="8"/>
    </row>
    <row r="1241" spans="29:30" ht="12.75">
      <c r="AC1241" s="8"/>
      <c r="AD1241" s="8"/>
    </row>
    <row r="1242" spans="29:30" ht="12.75">
      <c r="AC1242" s="8"/>
      <c r="AD1242" s="8"/>
    </row>
    <row r="1243" spans="29:30" ht="12.75">
      <c r="AC1243" s="8"/>
      <c r="AD1243" s="8"/>
    </row>
    <row r="1244" spans="29:30" ht="12.75">
      <c r="AC1244" s="8"/>
      <c r="AD1244" s="8"/>
    </row>
    <row r="1245" spans="29:30" ht="12.75">
      <c r="AC1245" s="8"/>
      <c r="AD1245" s="8"/>
    </row>
    <row r="1246" spans="29:30" ht="12.75">
      <c r="AC1246" s="8"/>
      <c r="AD1246" s="8"/>
    </row>
    <row r="1247" spans="29:30" ht="12.75">
      <c r="AC1247" s="8"/>
      <c r="AD1247" s="8"/>
    </row>
    <row r="1248" spans="29:30" ht="12.75">
      <c r="AC1248" s="8"/>
      <c r="AD1248" s="8"/>
    </row>
    <row r="1249" spans="29:30" ht="12.75">
      <c r="AC1249" s="8"/>
      <c r="AD1249" s="8"/>
    </row>
    <row r="1250" spans="29:30" ht="12.75">
      <c r="AC1250" s="8"/>
      <c r="AD1250" s="8"/>
    </row>
    <row r="1251" spans="29:30" ht="12.75">
      <c r="AC1251" s="8"/>
      <c r="AD1251" s="8"/>
    </row>
    <row r="1252" spans="29:30" ht="12.75">
      <c r="AC1252" s="8"/>
      <c r="AD1252" s="8"/>
    </row>
    <row r="1253" spans="29:30" ht="12.75">
      <c r="AC1253" s="8"/>
      <c r="AD1253" s="8"/>
    </row>
    <row r="1254" spans="29:30" ht="12.75">
      <c r="AC1254" s="8"/>
      <c r="AD1254" s="8"/>
    </row>
    <row r="1255" spans="29:30" ht="12.75">
      <c r="AC1255" s="8"/>
      <c r="AD1255" s="8"/>
    </row>
    <row r="1256" spans="29:30" ht="12.75">
      <c r="AC1256" s="8"/>
      <c r="AD1256" s="8"/>
    </row>
    <row r="1257" spans="29:30" ht="12.75">
      <c r="AC1257" s="8"/>
      <c r="AD1257" s="8"/>
    </row>
    <row r="1258" spans="29:30" ht="12.75">
      <c r="AC1258" s="8"/>
      <c r="AD1258" s="8"/>
    </row>
    <row r="1259" spans="29:30" ht="12.75">
      <c r="AC1259" s="8"/>
      <c r="AD1259" s="8"/>
    </row>
    <row r="1260" spans="29:30" ht="12.75">
      <c r="AC1260" s="8"/>
      <c r="AD1260" s="8"/>
    </row>
    <row r="1261" spans="29:30" ht="12.75">
      <c r="AC1261" s="8"/>
      <c r="AD1261" s="8"/>
    </row>
    <row r="1262" spans="29:30" ht="12.75">
      <c r="AC1262" s="8"/>
      <c r="AD1262" s="8"/>
    </row>
    <row r="1263" spans="29:30" ht="12.75">
      <c r="AC1263" s="8"/>
      <c r="AD1263" s="8"/>
    </row>
    <row r="1264" spans="29:30" ht="12.75">
      <c r="AC1264" s="8"/>
      <c r="AD1264" s="8"/>
    </row>
    <row r="1265" spans="29:30" ht="12.75">
      <c r="AC1265" s="8"/>
      <c r="AD1265" s="8"/>
    </row>
    <row r="1266" spans="29:30" ht="12.75">
      <c r="AC1266" s="8"/>
      <c r="AD1266" s="8"/>
    </row>
    <row r="1267" spans="29:30" ht="12.75">
      <c r="AC1267" s="8"/>
      <c r="AD1267" s="8"/>
    </row>
    <row r="1268" spans="29:30" ht="12.75">
      <c r="AC1268" s="8"/>
      <c r="AD1268" s="8"/>
    </row>
    <row r="1269" spans="29:30" ht="12.75">
      <c r="AC1269" s="8"/>
      <c r="AD1269" s="8"/>
    </row>
    <row r="1270" spans="29:30" ht="12.75">
      <c r="AC1270" s="8"/>
      <c r="AD1270" s="8"/>
    </row>
    <row r="1271" spans="29:30" ht="12.75">
      <c r="AC1271" s="8"/>
      <c r="AD1271" s="8"/>
    </row>
    <row r="1272" spans="29:30" ht="12.75">
      <c r="AC1272" s="8"/>
      <c r="AD1272" s="8"/>
    </row>
    <row r="1273" spans="29:30" ht="12.75">
      <c r="AC1273" s="8"/>
      <c r="AD1273" s="8"/>
    </row>
    <row r="1274" spans="29:30" ht="12.75">
      <c r="AC1274" s="8"/>
      <c r="AD1274" s="8"/>
    </row>
    <row r="1275" spans="29:30" ht="12.75">
      <c r="AC1275" s="8"/>
      <c r="AD1275" s="8"/>
    </row>
    <row r="1276" spans="29:30" ht="12.75">
      <c r="AC1276" s="8"/>
      <c r="AD1276" s="8"/>
    </row>
    <row r="1277" spans="29:30" ht="12.75">
      <c r="AC1277" s="8"/>
      <c r="AD1277" s="8"/>
    </row>
    <row r="1278" spans="29:30" ht="12.75">
      <c r="AC1278" s="8"/>
      <c r="AD1278" s="8"/>
    </row>
    <row r="1279" spans="29:30" ht="12.75">
      <c r="AC1279" s="8"/>
      <c r="AD1279" s="8"/>
    </row>
    <row r="1280" spans="29:30" ht="12.75">
      <c r="AC1280" s="8"/>
      <c r="AD1280" s="8"/>
    </row>
    <row r="1281" spans="29:30" ht="12.75">
      <c r="AC1281" s="8"/>
      <c r="AD1281" s="8"/>
    </row>
    <row r="1282" spans="29:30" ht="12.75">
      <c r="AC1282" s="8"/>
      <c r="AD1282" s="8"/>
    </row>
    <row r="1283" spans="29:30" ht="12.75">
      <c r="AC1283" s="8"/>
      <c r="AD1283" s="8"/>
    </row>
    <row r="1284" spans="29:30" ht="12.75">
      <c r="AC1284" s="8"/>
      <c r="AD1284" s="8"/>
    </row>
    <row r="1285" spans="29:30" ht="12.75">
      <c r="AC1285" s="8"/>
      <c r="AD1285" s="8"/>
    </row>
    <row r="1286" spans="29:30" ht="12.75">
      <c r="AC1286" s="8"/>
      <c r="AD1286" s="8"/>
    </row>
    <row r="1287" spans="29:30" ht="12.75">
      <c r="AC1287" s="8"/>
      <c r="AD1287" s="8"/>
    </row>
    <row r="1288" spans="29:30" ht="12.75">
      <c r="AC1288" s="8"/>
      <c r="AD1288" s="8"/>
    </row>
    <row r="1289" spans="29:30" ht="12.75">
      <c r="AC1289" s="8"/>
      <c r="AD1289" s="8"/>
    </row>
    <row r="1290" spans="29:30" ht="12.75">
      <c r="AC1290" s="8"/>
      <c r="AD1290" s="8"/>
    </row>
    <row r="1291" spans="29:30" ht="12.75">
      <c r="AC1291" s="8"/>
      <c r="AD1291" s="8"/>
    </row>
    <row r="1292" spans="29:30" ht="12.75">
      <c r="AC1292" s="8"/>
      <c r="AD1292" s="8"/>
    </row>
    <row r="1293" spans="29:30" ht="12.75">
      <c r="AC1293" s="8"/>
      <c r="AD1293" s="8"/>
    </row>
    <row r="1294" spans="29:30" ht="12.75">
      <c r="AC1294" s="8"/>
      <c r="AD1294" s="8"/>
    </row>
    <row r="1295" spans="29:30" ht="12.75">
      <c r="AC1295" s="8"/>
      <c r="AD1295" s="8"/>
    </row>
    <row r="1296" spans="29:30" ht="12.75">
      <c r="AC1296" s="8"/>
      <c r="AD1296" s="8"/>
    </row>
    <row r="1297" spans="29:30" ht="12.75">
      <c r="AC1297" s="8"/>
      <c r="AD1297" s="8"/>
    </row>
    <row r="1298" spans="29:30" ht="12.75">
      <c r="AC1298" s="8"/>
      <c r="AD1298" s="8"/>
    </row>
    <row r="1299" spans="29:30" ht="12.75">
      <c r="AC1299" s="8"/>
      <c r="AD1299" s="8"/>
    </row>
    <row r="1300" spans="29:30" ht="12.75">
      <c r="AC1300" s="8"/>
      <c r="AD1300" s="8"/>
    </row>
    <row r="1301" spans="29:30" ht="12.75">
      <c r="AC1301" s="8"/>
      <c r="AD1301" s="8"/>
    </row>
    <row r="1302" spans="29:30" ht="12.75">
      <c r="AC1302" s="8"/>
      <c r="AD1302" s="8"/>
    </row>
    <row r="1303" spans="29:30" ht="12.75">
      <c r="AC1303" s="8"/>
      <c r="AD1303" s="8"/>
    </row>
    <row r="1304" spans="29:30" ht="12.75">
      <c r="AC1304" s="8"/>
      <c r="AD1304" s="8"/>
    </row>
    <row r="1305" spans="29:30" ht="12.75">
      <c r="AC1305" s="8"/>
      <c r="AD1305" s="8"/>
    </row>
    <row r="1306" spans="29:30" ht="12.75">
      <c r="AC1306" s="8"/>
      <c r="AD1306" s="8"/>
    </row>
    <row r="1307" spans="29:30" ht="12.75">
      <c r="AC1307" s="8"/>
      <c r="AD1307" s="8"/>
    </row>
    <row r="1308" spans="29:30" ht="12.75">
      <c r="AC1308" s="8"/>
      <c r="AD1308" s="8"/>
    </row>
    <row r="1309" spans="29:30" ht="12.75">
      <c r="AC1309" s="8"/>
      <c r="AD1309" s="8"/>
    </row>
    <row r="1310" spans="29:30" ht="12.75">
      <c r="AC1310" s="8"/>
      <c r="AD1310" s="8"/>
    </row>
    <row r="1311" spans="29:30" ht="12.75">
      <c r="AC1311" s="8"/>
      <c r="AD1311" s="8"/>
    </row>
    <row r="1312" spans="29:30" ht="12.75">
      <c r="AC1312" s="8"/>
      <c r="AD1312" s="8"/>
    </row>
    <row r="1313" spans="29:30" ht="12.75">
      <c r="AC1313" s="8"/>
      <c r="AD1313" s="8"/>
    </row>
    <row r="1314" spans="29:30" ht="12.75">
      <c r="AC1314" s="8"/>
      <c r="AD1314" s="8"/>
    </row>
    <row r="1315" spans="29:30" ht="12.75">
      <c r="AC1315" s="8"/>
      <c r="AD1315" s="8"/>
    </row>
    <row r="1316" spans="29:30" ht="12.75">
      <c r="AC1316" s="8"/>
      <c r="AD1316" s="8"/>
    </row>
    <row r="1317" spans="29:30" ht="12.75">
      <c r="AC1317" s="8"/>
      <c r="AD1317" s="8"/>
    </row>
    <row r="1318" spans="29:30" ht="12.75">
      <c r="AC1318" s="8"/>
      <c r="AD1318" s="8"/>
    </row>
    <row r="1319" spans="29:30" ht="12.75">
      <c r="AC1319" s="8"/>
      <c r="AD1319" s="8"/>
    </row>
    <row r="1320" spans="29:30" ht="12.75">
      <c r="AC1320" s="8"/>
      <c r="AD1320" s="8"/>
    </row>
    <row r="1321" spans="29:30" ht="12.75">
      <c r="AC1321" s="8"/>
      <c r="AD1321" s="8"/>
    </row>
    <row r="1322" spans="29:30" ht="12.75">
      <c r="AC1322" s="8"/>
      <c r="AD1322" s="8"/>
    </row>
    <row r="1323" spans="29:30" ht="12.75">
      <c r="AC1323" s="8"/>
      <c r="AD1323" s="8"/>
    </row>
    <row r="1324" spans="29:30" ht="12.75">
      <c r="AC1324" s="8"/>
      <c r="AD1324" s="8"/>
    </row>
    <row r="1325" spans="29:30" ht="12.75">
      <c r="AC1325" s="8"/>
      <c r="AD1325" s="8"/>
    </row>
    <row r="1326" spans="29:30" ht="12.75">
      <c r="AC1326" s="8"/>
      <c r="AD1326" s="8"/>
    </row>
    <row r="1327" spans="29:30" ht="12.75">
      <c r="AC1327" s="8"/>
      <c r="AD1327" s="8"/>
    </row>
    <row r="1328" spans="29:30" ht="12.75">
      <c r="AC1328" s="8"/>
      <c r="AD1328" s="8"/>
    </row>
    <row r="1329" spans="29:30" ht="12.75">
      <c r="AC1329" s="8"/>
      <c r="AD1329" s="8"/>
    </row>
    <row r="1330" spans="29:30" ht="12.75">
      <c r="AC1330" s="8"/>
      <c r="AD1330" s="8"/>
    </row>
    <row r="1331" spans="29:30" ht="12.75">
      <c r="AC1331" s="8"/>
      <c r="AD1331" s="8"/>
    </row>
    <row r="1332" spans="29:30" ht="12.75">
      <c r="AC1332" s="8"/>
      <c r="AD1332" s="8"/>
    </row>
    <row r="1333" spans="29:30" ht="12.75">
      <c r="AC1333" s="8"/>
      <c r="AD1333" s="8"/>
    </row>
    <row r="1334" spans="29:30" ht="12.75">
      <c r="AC1334" s="8"/>
      <c r="AD1334" s="8"/>
    </row>
    <row r="1335" spans="29:30" ht="12.75">
      <c r="AC1335" s="8"/>
      <c r="AD1335" s="8"/>
    </row>
    <row r="1336" spans="29:30" ht="12.75">
      <c r="AC1336" s="8"/>
      <c r="AD1336" s="8"/>
    </row>
    <row r="1337" spans="29:30" ht="12.75">
      <c r="AC1337" s="8"/>
      <c r="AD1337" s="8"/>
    </row>
    <row r="1338" spans="29:30" ht="12.75">
      <c r="AC1338" s="8"/>
      <c r="AD1338" s="8"/>
    </row>
    <row r="1339" spans="29:30" ht="12.75">
      <c r="AC1339" s="8"/>
      <c r="AD1339" s="8"/>
    </row>
    <row r="1340" spans="29:30" ht="12.75">
      <c r="AC1340" s="8"/>
      <c r="AD1340" s="8"/>
    </row>
    <row r="1341" spans="29:30" ht="12.75">
      <c r="AC1341" s="8"/>
      <c r="AD1341" s="8"/>
    </row>
    <row r="1342" spans="29:30" ht="12.75">
      <c r="AC1342" s="8"/>
      <c r="AD1342" s="8"/>
    </row>
    <row r="1343" spans="29:30" ht="12.75">
      <c r="AC1343" s="8"/>
      <c r="AD1343" s="8"/>
    </row>
    <row r="1344" spans="29:30" ht="12.75">
      <c r="AC1344" s="8"/>
      <c r="AD1344" s="8"/>
    </row>
    <row r="1345" spans="29:30" ht="12.75">
      <c r="AC1345" s="8"/>
      <c r="AD1345" s="8"/>
    </row>
    <row r="1346" spans="29:30" ht="12.75">
      <c r="AC1346" s="8"/>
      <c r="AD1346" s="8"/>
    </row>
    <row r="1347" spans="29:30" ht="12.75">
      <c r="AC1347" s="8"/>
      <c r="AD1347" s="8"/>
    </row>
    <row r="1348" spans="29:30" ht="12.75">
      <c r="AC1348" s="8"/>
      <c r="AD1348" s="8"/>
    </row>
    <row r="1349" spans="29:30" ht="12.75">
      <c r="AC1349" s="8"/>
      <c r="AD1349" s="8"/>
    </row>
    <row r="1350" spans="29:30" ht="12.75">
      <c r="AC1350" s="8"/>
      <c r="AD1350" s="8"/>
    </row>
    <row r="1351" spans="29:30" ht="12.75">
      <c r="AC1351" s="8"/>
      <c r="AD1351" s="8"/>
    </row>
    <row r="1352" spans="29:30" ht="12.75">
      <c r="AC1352" s="8"/>
      <c r="AD1352" s="8"/>
    </row>
    <row r="1353" spans="29:30" ht="12.75">
      <c r="AC1353" s="8"/>
      <c r="AD1353" s="8"/>
    </row>
    <row r="1354" spans="29:30" ht="12.75">
      <c r="AC1354" s="8"/>
      <c r="AD1354" s="8"/>
    </row>
    <row r="1355" spans="29:30" ht="12.75">
      <c r="AC1355" s="8"/>
      <c r="AD1355" s="8"/>
    </row>
    <row r="1356" spans="29:30" ht="12.75">
      <c r="AC1356" s="8"/>
      <c r="AD1356" s="8"/>
    </row>
    <row r="1357" spans="29:30" ht="12.75">
      <c r="AC1357" s="8"/>
      <c r="AD1357" s="8"/>
    </row>
    <row r="1358" spans="29:30" ht="12.75">
      <c r="AC1358" s="8"/>
      <c r="AD1358" s="8"/>
    </row>
    <row r="1359" spans="29:30" ht="12.75">
      <c r="AC1359" s="8"/>
      <c r="AD1359" s="8"/>
    </row>
    <row r="1360" spans="29:30" ht="12.75">
      <c r="AC1360" s="8"/>
      <c r="AD1360" s="8"/>
    </row>
    <row r="1361" spans="29:30" ht="12.75">
      <c r="AC1361" s="8"/>
      <c r="AD1361" s="8"/>
    </row>
    <row r="1362" spans="29:30" ht="12.75">
      <c r="AC1362" s="8"/>
      <c r="AD1362" s="8"/>
    </row>
    <row r="1363" spans="29:30" ht="12.75">
      <c r="AC1363" s="8"/>
      <c r="AD1363" s="8"/>
    </row>
    <row r="1364" spans="29:30" ht="12.75">
      <c r="AC1364" s="8"/>
      <c r="AD1364" s="8"/>
    </row>
    <row r="1365" spans="29:30" ht="12.75">
      <c r="AC1365" s="8"/>
      <c r="AD1365" s="8"/>
    </row>
    <row r="1366" spans="29:30" ht="12.75">
      <c r="AC1366" s="8"/>
      <c r="AD1366" s="8"/>
    </row>
    <row r="1367" spans="29:30" ht="12.75">
      <c r="AC1367" s="8"/>
      <c r="AD1367" s="8"/>
    </row>
    <row r="1368" spans="29:30" ht="12.75">
      <c r="AC1368" s="8"/>
      <c r="AD1368" s="8"/>
    </row>
    <row r="1369" spans="29:30" ht="12.75">
      <c r="AC1369" s="8"/>
      <c r="AD1369" s="8"/>
    </row>
    <row r="1370" spans="29:30" ht="12.75">
      <c r="AC1370" s="8"/>
      <c r="AD1370" s="8"/>
    </row>
    <row r="1371" spans="29:30" ht="12.75">
      <c r="AC1371" s="8"/>
      <c r="AD1371" s="8"/>
    </row>
    <row r="1372" spans="29:30" ht="12.75">
      <c r="AC1372" s="8"/>
      <c r="AD1372" s="8"/>
    </row>
    <row r="1373" spans="29:30" ht="12.75">
      <c r="AC1373" s="8"/>
      <c r="AD1373" s="8"/>
    </row>
    <row r="1374" spans="29:30" ht="12.75">
      <c r="AC1374" s="8"/>
      <c r="AD1374" s="8"/>
    </row>
    <row r="1375" spans="29:30" ht="12.75">
      <c r="AC1375" s="8"/>
      <c r="AD1375" s="8"/>
    </row>
    <row r="1376" spans="29:30" ht="12.75">
      <c r="AC1376" s="8"/>
      <c r="AD1376" s="8"/>
    </row>
    <row r="1377" spans="29:30" ht="12.75">
      <c r="AC1377" s="8"/>
      <c r="AD1377" s="8"/>
    </row>
    <row r="1378" spans="29:30" ht="12.75">
      <c r="AC1378" s="8"/>
      <c r="AD1378" s="8"/>
    </row>
    <row r="1379" spans="29:30" ht="12.75">
      <c r="AC1379" s="8"/>
      <c r="AD1379" s="8"/>
    </row>
    <row r="1380" spans="29:30" ht="12.75">
      <c r="AC1380" s="8"/>
      <c r="AD1380" s="8"/>
    </row>
    <row r="1381" spans="29:30" ht="12.75">
      <c r="AC1381" s="8"/>
      <c r="AD1381" s="8"/>
    </row>
    <row r="1382" spans="29:30" ht="12.75">
      <c r="AC1382" s="8"/>
      <c r="AD1382" s="8"/>
    </row>
    <row r="1383" spans="29:30" ht="12.75">
      <c r="AC1383" s="8"/>
      <c r="AD1383" s="8"/>
    </row>
    <row r="1384" spans="29:30" ht="12.75">
      <c r="AC1384" s="8"/>
      <c r="AD1384" s="8"/>
    </row>
    <row r="1385" spans="29:30" ht="12.75">
      <c r="AC1385" s="8"/>
      <c r="AD1385" s="8"/>
    </row>
    <row r="1386" spans="29:30" ht="12.75">
      <c r="AC1386" s="8"/>
      <c r="AD1386" s="8"/>
    </row>
    <row r="1387" spans="29:30" ht="12.75">
      <c r="AC1387" s="8"/>
      <c r="AD1387" s="8"/>
    </row>
    <row r="1388" spans="29:30" ht="12.75">
      <c r="AC1388" s="8"/>
      <c r="AD1388" s="8"/>
    </row>
    <row r="1389" spans="29:30" ht="12.75">
      <c r="AC1389" s="8"/>
      <c r="AD1389" s="8"/>
    </row>
    <row r="1390" spans="29:30" ht="12.75">
      <c r="AC1390" s="8"/>
      <c r="AD1390" s="8"/>
    </row>
    <row r="1391" spans="29:30" ht="12.75">
      <c r="AC1391" s="8"/>
      <c r="AD1391" s="8"/>
    </row>
    <row r="1392" spans="29:30" ht="12.75">
      <c r="AC1392" s="8"/>
      <c r="AD1392" s="8"/>
    </row>
    <row r="1393" spans="29:30" ht="12.75">
      <c r="AC1393" s="8"/>
      <c r="AD1393" s="8"/>
    </row>
    <row r="1394" spans="29:30" ht="12.75">
      <c r="AC1394" s="8"/>
      <c r="AD1394" s="8"/>
    </row>
    <row r="1395" spans="29:30" ht="12.75">
      <c r="AC1395" s="8"/>
      <c r="AD1395" s="8"/>
    </row>
    <row r="1396" spans="29:30" ht="12.75">
      <c r="AC1396" s="8"/>
      <c r="AD1396" s="8"/>
    </row>
    <row r="1397" spans="29:30" ht="12.75">
      <c r="AC1397" s="8"/>
      <c r="AD1397" s="8"/>
    </row>
    <row r="1398" spans="29:30" ht="12.75">
      <c r="AC1398" s="8"/>
      <c r="AD1398" s="8"/>
    </row>
    <row r="1399" spans="29:30" ht="12.75">
      <c r="AC1399" s="8"/>
      <c r="AD1399" s="8"/>
    </row>
    <row r="1400" spans="29:30" ht="12.75">
      <c r="AC1400" s="8"/>
      <c r="AD1400" s="8"/>
    </row>
    <row r="1401" spans="29:30" ht="12.75">
      <c r="AC1401" s="8"/>
      <c r="AD1401" s="8"/>
    </row>
    <row r="1402" spans="29:30" ht="12.75">
      <c r="AC1402" s="8"/>
      <c r="AD1402" s="8"/>
    </row>
    <row r="1403" spans="29:30" ht="12.75">
      <c r="AC1403" s="8"/>
      <c r="AD1403" s="8"/>
    </row>
    <row r="1404" spans="29:30" ht="12.75">
      <c r="AC1404" s="8"/>
      <c r="AD1404" s="8"/>
    </row>
    <row r="1405" spans="29:30" ht="12.75">
      <c r="AC1405" s="8"/>
      <c r="AD1405" s="8"/>
    </row>
    <row r="1406" spans="29:30" ht="12.75">
      <c r="AC1406" s="8"/>
      <c r="AD1406" s="8"/>
    </row>
    <row r="1407" spans="29:30" ht="12.75">
      <c r="AC1407" s="8"/>
      <c r="AD1407" s="8"/>
    </row>
    <row r="1408" spans="29:30" ht="12.75">
      <c r="AC1408" s="8"/>
      <c r="AD1408" s="8"/>
    </row>
    <row r="1409" spans="29:30" ht="12.75">
      <c r="AC1409" s="8"/>
      <c r="AD1409" s="8"/>
    </row>
    <row r="1410" spans="29:30" ht="12.75">
      <c r="AC1410" s="8"/>
      <c r="AD1410" s="8"/>
    </row>
    <row r="1411" spans="29:30" ht="12.75">
      <c r="AC1411" s="8"/>
      <c r="AD1411" s="8"/>
    </row>
    <row r="1412" spans="29:30" ht="12.75">
      <c r="AC1412" s="8"/>
      <c r="AD1412" s="8"/>
    </row>
    <row r="1413" spans="29:30" ht="12.75">
      <c r="AC1413" s="8"/>
      <c r="AD1413" s="8"/>
    </row>
    <row r="1414" spans="29:30" ht="12.75">
      <c r="AC1414" s="8"/>
      <c r="AD1414" s="8"/>
    </row>
    <row r="1415" spans="29:30" ht="12.75">
      <c r="AC1415" s="8"/>
      <c r="AD1415" s="8"/>
    </row>
    <row r="1416" spans="29:30" ht="12.75">
      <c r="AC1416" s="8"/>
      <c r="AD1416" s="8"/>
    </row>
    <row r="1417" spans="29:30" ht="12.75">
      <c r="AC1417" s="8"/>
      <c r="AD1417" s="8"/>
    </row>
    <row r="1418" spans="29:30" ht="12.75">
      <c r="AC1418" s="8"/>
      <c r="AD1418" s="8"/>
    </row>
    <row r="1419" spans="29:30" ht="12.75">
      <c r="AC1419" s="8"/>
      <c r="AD1419" s="8"/>
    </row>
    <row r="1420" spans="29:30" ht="12.75">
      <c r="AC1420" s="8"/>
      <c r="AD1420" s="8"/>
    </row>
    <row r="1421" spans="29:30" ht="12.75">
      <c r="AC1421" s="8"/>
      <c r="AD1421" s="8"/>
    </row>
    <row r="1422" spans="29:30" ht="12.75">
      <c r="AC1422" s="8"/>
      <c r="AD1422" s="8"/>
    </row>
    <row r="1423" spans="29:30" ht="12.75">
      <c r="AC1423" s="8"/>
      <c r="AD1423" s="8"/>
    </row>
    <row r="1424" spans="29:30" ht="12.75">
      <c r="AC1424" s="8"/>
      <c r="AD1424" s="8"/>
    </row>
    <row r="1425" spans="29:30" ht="12.75">
      <c r="AC1425" s="8"/>
      <c r="AD1425" s="8"/>
    </row>
    <row r="1426" spans="29:30" ht="12.75">
      <c r="AC1426" s="8"/>
      <c r="AD1426" s="8"/>
    </row>
    <row r="1427" spans="29:30" ht="12.75">
      <c r="AC1427" s="8"/>
      <c r="AD1427" s="8"/>
    </row>
    <row r="1428" spans="29:30" ht="12.75">
      <c r="AC1428" s="8"/>
      <c r="AD1428" s="8"/>
    </row>
    <row r="1429" spans="29:30" ht="12.75">
      <c r="AC1429" s="8"/>
      <c r="AD1429" s="8"/>
    </row>
    <row r="1430" spans="29:30" ht="12.75">
      <c r="AC1430" s="8"/>
      <c r="AD1430" s="8"/>
    </row>
    <row r="1431" spans="29:30" ht="12.75">
      <c r="AC1431" s="8"/>
      <c r="AD1431" s="8"/>
    </row>
    <row r="1432" spans="29:30" ht="12.75">
      <c r="AC1432" s="8"/>
      <c r="AD1432" s="8"/>
    </row>
    <row r="1433" spans="29:30" ht="12.75">
      <c r="AC1433" s="8"/>
      <c r="AD1433" s="8"/>
    </row>
    <row r="1434" spans="29:30" ht="12.75">
      <c r="AC1434" s="8"/>
      <c r="AD1434" s="8"/>
    </row>
    <row r="1435" spans="29:30" ht="12.75">
      <c r="AC1435" s="8"/>
      <c r="AD1435" s="8"/>
    </row>
    <row r="1436" spans="29:30" ht="12.75">
      <c r="AC1436" s="8"/>
      <c r="AD1436" s="8"/>
    </row>
    <row r="1437" spans="29:30" ht="12.75">
      <c r="AC1437" s="8"/>
      <c r="AD1437" s="8"/>
    </row>
    <row r="1438" spans="29:30" ht="12.75">
      <c r="AC1438" s="8"/>
      <c r="AD1438" s="8"/>
    </row>
    <row r="1439" spans="29:30" ht="12.75">
      <c r="AC1439" s="8"/>
      <c r="AD1439" s="8"/>
    </row>
    <row r="1440" spans="29:30" ht="12.75">
      <c r="AC1440" s="8"/>
      <c r="AD1440" s="8"/>
    </row>
    <row r="1441" spans="29:30" ht="12.75">
      <c r="AC1441" s="8"/>
      <c r="AD1441" s="8"/>
    </row>
    <row r="1442" spans="29:30" ht="12.75">
      <c r="AC1442" s="8"/>
      <c r="AD1442" s="8"/>
    </row>
    <row r="1443" spans="29:30" ht="12.75">
      <c r="AC1443" s="8"/>
      <c r="AD1443" s="8"/>
    </row>
    <row r="1444" spans="29:30" ht="12.75">
      <c r="AC1444" s="8"/>
      <c r="AD1444" s="8"/>
    </row>
    <row r="1445" spans="29:30" ht="12.75">
      <c r="AC1445" s="8"/>
      <c r="AD1445" s="8"/>
    </row>
    <row r="1446" spans="29:30" ht="12.75">
      <c r="AC1446" s="8"/>
      <c r="AD1446" s="8"/>
    </row>
    <row r="1447" spans="29:30" ht="12.75">
      <c r="AC1447" s="8"/>
      <c r="AD1447" s="8"/>
    </row>
    <row r="1448" spans="29:30" ht="12.75">
      <c r="AC1448" s="8"/>
      <c r="AD1448" s="8"/>
    </row>
    <row r="1449" spans="29:30" ht="12.75">
      <c r="AC1449" s="8"/>
      <c r="AD1449" s="8"/>
    </row>
    <row r="1450" spans="29:30" ht="12.75">
      <c r="AC1450" s="8"/>
      <c r="AD1450" s="8"/>
    </row>
    <row r="1451" spans="29:30" ht="12.75">
      <c r="AC1451" s="8"/>
      <c r="AD1451" s="8"/>
    </row>
    <row r="1452" spans="29:30" ht="12.75">
      <c r="AC1452" s="8"/>
      <c r="AD1452" s="8"/>
    </row>
    <row r="1453" spans="29:30" ht="12.75">
      <c r="AC1453" s="8"/>
      <c r="AD1453" s="8"/>
    </row>
    <row r="1454" spans="29:30" ht="12.75">
      <c r="AC1454" s="8"/>
      <c r="AD1454" s="8"/>
    </row>
    <row r="1455" spans="29:30" ht="12.75">
      <c r="AC1455" s="8"/>
      <c r="AD1455" s="8"/>
    </row>
    <row r="1456" spans="29:30" ht="12.75">
      <c r="AC1456" s="8"/>
      <c r="AD1456" s="8"/>
    </row>
    <row r="1457" spans="29:30" ht="12.75">
      <c r="AC1457" s="8"/>
      <c r="AD1457" s="8"/>
    </row>
    <row r="1458" spans="29:30" ht="12.75">
      <c r="AC1458" s="8"/>
      <c r="AD1458" s="8"/>
    </row>
    <row r="1459" spans="29:30" ht="12.75">
      <c r="AC1459" s="8"/>
      <c r="AD1459" s="8"/>
    </row>
    <row r="1460" spans="29:30" ht="12.75">
      <c r="AC1460" s="8"/>
      <c r="AD1460" s="8"/>
    </row>
    <row r="1461" spans="29:30" ht="12.75">
      <c r="AC1461" s="8"/>
      <c r="AD1461" s="8"/>
    </row>
    <row r="1462" spans="29:30" ht="12.75">
      <c r="AC1462" s="8"/>
      <c r="AD1462" s="8"/>
    </row>
    <row r="1463" spans="29:30" ht="12.75">
      <c r="AC1463" s="8"/>
      <c r="AD1463" s="8"/>
    </row>
    <row r="1464" spans="29:30" ht="12.75">
      <c r="AC1464" s="8"/>
      <c r="AD1464" s="8"/>
    </row>
    <row r="1465" spans="29:30" ht="12.75">
      <c r="AC1465" s="8"/>
      <c r="AD1465" s="8"/>
    </row>
    <row r="1466" spans="29:30" ht="12.75">
      <c r="AC1466" s="8"/>
      <c r="AD1466" s="8"/>
    </row>
    <row r="1467" spans="29:30" ht="12.75">
      <c r="AC1467" s="8"/>
      <c r="AD1467" s="8"/>
    </row>
    <row r="1468" spans="29:30" ht="12.75">
      <c r="AC1468" s="8"/>
      <c r="AD1468" s="8"/>
    </row>
    <row r="1469" spans="29:30" ht="12.75">
      <c r="AC1469" s="8"/>
      <c r="AD1469" s="8"/>
    </row>
    <row r="1470" spans="29:30" ht="12.75">
      <c r="AC1470" s="8"/>
      <c r="AD1470" s="8"/>
    </row>
    <row r="1471" spans="29:30" ht="12.75">
      <c r="AC1471" s="8"/>
      <c r="AD1471" s="8"/>
    </row>
    <row r="1472" spans="29:30" ht="12.75">
      <c r="AC1472" s="8"/>
      <c r="AD1472" s="8"/>
    </row>
    <row r="1473" spans="29:30" ht="12.75">
      <c r="AC1473" s="8"/>
      <c r="AD1473" s="8"/>
    </row>
    <row r="1474" spans="29:30" ht="12.75">
      <c r="AC1474" s="8"/>
      <c r="AD1474" s="8"/>
    </row>
    <row r="1475" spans="29:30" ht="12.75">
      <c r="AC1475" s="8"/>
      <c r="AD1475" s="8"/>
    </row>
    <row r="1476" spans="29:30" ht="12.75">
      <c r="AC1476" s="8"/>
      <c r="AD1476" s="8"/>
    </row>
    <row r="1477" spans="29:30" ht="12.75">
      <c r="AC1477" s="8"/>
      <c r="AD1477" s="8"/>
    </row>
    <row r="1478" spans="29:30" ht="12.75">
      <c r="AC1478" s="8"/>
      <c r="AD1478" s="8"/>
    </row>
    <row r="1479" spans="29:30" ht="12.75">
      <c r="AC1479" s="8"/>
      <c r="AD1479" s="8"/>
    </row>
    <row r="1480" spans="29:30" ht="12.75">
      <c r="AC1480" s="8"/>
      <c r="AD1480" s="8"/>
    </row>
    <row r="1481" spans="29:30" ht="12.75">
      <c r="AC1481" s="8"/>
      <c r="AD1481" s="8"/>
    </row>
    <row r="1482" spans="29:30" ht="12.75">
      <c r="AC1482" s="8"/>
      <c r="AD1482" s="8"/>
    </row>
    <row r="1483" spans="29:30" ht="12.75">
      <c r="AC1483" s="8"/>
      <c r="AD1483" s="8"/>
    </row>
    <row r="1484" spans="29:30" ht="12.75">
      <c r="AC1484" s="8"/>
      <c r="AD1484" s="8"/>
    </row>
    <row r="1485" spans="29:30" ht="12.75">
      <c r="AC1485" s="8"/>
      <c r="AD1485" s="8"/>
    </row>
    <row r="1486" spans="29:30" ht="12.75">
      <c r="AC1486" s="8"/>
      <c r="AD1486" s="8"/>
    </row>
    <row r="1487" spans="29:30" ht="12.75">
      <c r="AC1487" s="8"/>
      <c r="AD1487" s="8"/>
    </row>
    <row r="1488" spans="29:30" ht="12.75">
      <c r="AC1488" s="8"/>
      <c r="AD1488" s="8"/>
    </row>
    <row r="1489" spans="29:30" ht="12.75">
      <c r="AC1489" s="8"/>
      <c r="AD1489" s="8"/>
    </row>
    <row r="1490" spans="29:30" ht="12.75">
      <c r="AC1490" s="8"/>
      <c r="AD1490" s="8"/>
    </row>
    <row r="1491" spans="29:30" ht="12.75">
      <c r="AC1491" s="8"/>
      <c r="AD1491" s="8"/>
    </row>
    <row r="1492" spans="29:30" ht="12.75">
      <c r="AC1492" s="8"/>
      <c r="AD1492" s="8"/>
    </row>
    <row r="1493" spans="29:30" ht="12.75">
      <c r="AC1493" s="8"/>
      <c r="AD1493" s="8"/>
    </row>
    <row r="1494" spans="29:30" ht="12.75">
      <c r="AC1494" s="8"/>
      <c r="AD1494" s="8"/>
    </row>
    <row r="1495" spans="29:30" ht="12.75">
      <c r="AC1495" s="8"/>
      <c r="AD1495" s="8"/>
    </row>
    <row r="1496" spans="29:30" ht="12.75">
      <c r="AC1496" s="8"/>
      <c r="AD1496" s="8"/>
    </row>
    <row r="1497" spans="29:30" ht="12.75">
      <c r="AC1497" s="8"/>
      <c r="AD1497" s="8"/>
    </row>
    <row r="1498" spans="29:30" ht="12.75">
      <c r="AC1498" s="8"/>
      <c r="AD1498" s="8"/>
    </row>
    <row r="1499" spans="29:30" ht="12.75">
      <c r="AC1499" s="8"/>
      <c r="AD1499" s="8"/>
    </row>
    <row r="1500" spans="29:30" ht="12.75">
      <c r="AC1500" s="8"/>
      <c r="AD1500" s="8"/>
    </row>
    <row r="1501" spans="29:30" ht="12.75">
      <c r="AC1501" s="8"/>
      <c r="AD1501" s="8"/>
    </row>
    <row r="1502" spans="29:30" ht="12.75">
      <c r="AC1502" s="8"/>
      <c r="AD1502" s="8"/>
    </row>
    <row r="1503" spans="29:30" ht="12.75">
      <c r="AC1503" s="8"/>
      <c r="AD1503" s="8"/>
    </row>
    <row r="1504" spans="29:30" ht="12.75">
      <c r="AC1504" s="8"/>
      <c r="AD1504" s="8"/>
    </row>
    <row r="1505" spans="29:30" ht="12.75">
      <c r="AC1505" s="8"/>
      <c r="AD1505" s="8"/>
    </row>
    <row r="1506" spans="29:30" ht="12.75">
      <c r="AC1506" s="8"/>
      <c r="AD1506" s="8"/>
    </row>
    <row r="1507" spans="29:30" ht="12.75">
      <c r="AC1507" s="8"/>
      <c r="AD1507" s="8"/>
    </row>
    <row r="1508" spans="29:30" ht="12.75">
      <c r="AC1508" s="8"/>
      <c r="AD1508" s="8"/>
    </row>
    <row r="1509" spans="29:30" ht="12.75">
      <c r="AC1509" s="8"/>
      <c r="AD1509" s="8"/>
    </row>
    <row r="1510" spans="29:30" ht="12.75">
      <c r="AC1510" s="8"/>
      <c r="AD1510" s="8"/>
    </row>
    <row r="1511" spans="29:30" ht="12.75">
      <c r="AC1511" s="8"/>
      <c r="AD1511" s="8"/>
    </row>
    <row r="1512" spans="29:30" ht="12.75">
      <c r="AC1512" s="8"/>
      <c r="AD1512" s="8"/>
    </row>
    <row r="1513" spans="29:30" ht="12.75">
      <c r="AC1513" s="8"/>
      <c r="AD1513" s="8"/>
    </row>
    <row r="1514" spans="29:30" ht="12.75">
      <c r="AC1514" s="8"/>
      <c r="AD1514" s="8"/>
    </row>
    <row r="1515" spans="29:30" ht="12.75">
      <c r="AC1515" s="8"/>
      <c r="AD1515" s="8"/>
    </row>
    <row r="1516" spans="29:30" ht="12.75">
      <c r="AC1516" s="8"/>
      <c r="AD1516" s="8"/>
    </row>
    <row r="1517" spans="29:30" ht="12.75">
      <c r="AC1517" s="8"/>
      <c r="AD1517" s="8"/>
    </row>
    <row r="1518" spans="29:30" ht="12.75">
      <c r="AC1518" s="8"/>
      <c r="AD1518" s="8"/>
    </row>
    <row r="1519" spans="29:30" ht="12.75">
      <c r="AC1519" s="8"/>
      <c r="AD1519" s="8"/>
    </row>
    <row r="1520" spans="29:30" ht="12.75">
      <c r="AC1520" s="8"/>
      <c r="AD1520" s="8"/>
    </row>
    <row r="1521" spans="29:30" ht="12.75">
      <c r="AC1521" s="8"/>
      <c r="AD1521" s="8"/>
    </row>
    <row r="1522" spans="29:30" ht="12.75">
      <c r="AC1522" s="8"/>
      <c r="AD1522" s="8"/>
    </row>
    <row r="1523" spans="29:30" ht="12.75">
      <c r="AC1523" s="8"/>
      <c r="AD1523" s="8"/>
    </row>
    <row r="1524" spans="29:30" ht="12.75">
      <c r="AC1524" s="8"/>
      <c r="AD1524" s="8"/>
    </row>
    <row r="1525" spans="29:30" ht="12.75">
      <c r="AC1525" s="8"/>
      <c r="AD1525" s="8"/>
    </row>
    <row r="1526" spans="29:30" ht="12.75">
      <c r="AC1526" s="8"/>
      <c r="AD1526" s="8"/>
    </row>
    <row r="1527" spans="29:30" ht="12.75">
      <c r="AC1527" s="8"/>
      <c r="AD1527" s="8"/>
    </row>
    <row r="1528" spans="29:30" ht="12.75">
      <c r="AC1528" s="8"/>
      <c r="AD1528" s="8"/>
    </row>
    <row r="1529" spans="29:30" ht="12.75">
      <c r="AC1529" s="8"/>
      <c r="AD1529" s="8"/>
    </row>
    <row r="1530" spans="29:30" ht="12.75">
      <c r="AC1530" s="8"/>
      <c r="AD1530" s="8"/>
    </row>
    <row r="1531" spans="29:30" ht="12.75">
      <c r="AC1531" s="8"/>
      <c r="AD1531" s="8"/>
    </row>
    <row r="1532" spans="29:30" ht="12.75">
      <c r="AC1532" s="8"/>
      <c r="AD1532" s="8"/>
    </row>
    <row r="1533" spans="29:30" ht="12.75">
      <c r="AC1533" s="8"/>
      <c r="AD1533" s="8"/>
    </row>
    <row r="1534" spans="29:30" ht="12.75">
      <c r="AC1534" s="8"/>
      <c r="AD1534" s="8"/>
    </row>
    <row r="1535" spans="29:30" ht="12.75">
      <c r="AC1535" s="8"/>
      <c r="AD1535" s="8"/>
    </row>
    <row r="1536" spans="29:30" ht="12.75">
      <c r="AC1536" s="8"/>
      <c r="AD1536" s="8"/>
    </row>
    <row r="1537" spans="29:30" ht="12.75">
      <c r="AC1537" s="8"/>
      <c r="AD1537" s="8"/>
    </row>
    <row r="1538" spans="29:30" ht="12.75">
      <c r="AC1538" s="8"/>
      <c r="AD1538" s="8"/>
    </row>
    <row r="1539" spans="29:30" ht="12.75">
      <c r="AC1539" s="8"/>
      <c r="AD1539" s="8"/>
    </row>
    <row r="1540" spans="29:30" ht="12.75">
      <c r="AC1540" s="8"/>
      <c r="AD1540" s="8"/>
    </row>
    <row r="1541" spans="29:30" ht="12.75">
      <c r="AC1541" s="8"/>
      <c r="AD1541" s="8"/>
    </row>
    <row r="1542" spans="29:30" ht="12.75">
      <c r="AC1542" s="8"/>
      <c r="AD1542" s="8"/>
    </row>
    <row r="1543" spans="29:30" ht="12.75">
      <c r="AC1543" s="8"/>
      <c r="AD1543" s="8"/>
    </row>
    <row r="1544" spans="29:30" ht="12.75">
      <c r="AC1544" s="8"/>
      <c r="AD1544" s="8"/>
    </row>
    <row r="1545" spans="29:30" ht="12.75">
      <c r="AC1545" s="8"/>
      <c r="AD1545" s="8"/>
    </row>
    <row r="1546" spans="29:30" ht="12.75">
      <c r="AC1546" s="8"/>
      <c r="AD1546" s="8"/>
    </row>
    <row r="1547" spans="29:30" ht="12.75">
      <c r="AC1547" s="8"/>
      <c r="AD1547" s="8"/>
    </row>
    <row r="1548" spans="29:30" ht="12.75">
      <c r="AC1548" s="8"/>
      <c r="AD1548" s="8"/>
    </row>
    <row r="1549" spans="29:30" ht="12.75">
      <c r="AC1549" s="8"/>
      <c r="AD1549" s="8"/>
    </row>
    <row r="1550" spans="29:30" ht="12.75">
      <c r="AC1550" s="8"/>
      <c r="AD1550" s="8"/>
    </row>
    <row r="1551" spans="29:30" ht="12.75">
      <c r="AC1551" s="8"/>
      <c r="AD1551" s="8"/>
    </row>
    <row r="1552" spans="29:30" ht="12.75">
      <c r="AC1552" s="8"/>
      <c r="AD1552" s="8"/>
    </row>
    <row r="1553" spans="29:30" ht="12.75">
      <c r="AC1553" s="8"/>
      <c r="AD1553" s="8"/>
    </row>
    <row r="1554" spans="29:30" ht="12.75">
      <c r="AC1554" s="8"/>
      <c r="AD1554" s="8"/>
    </row>
    <row r="1555" spans="29:30" ht="12.75">
      <c r="AC1555" s="8"/>
      <c r="AD1555" s="8"/>
    </row>
    <row r="1556" spans="29:30" ht="12.75">
      <c r="AC1556" s="8"/>
      <c r="AD1556" s="8"/>
    </row>
    <row r="1557" spans="29:30" ht="12.75">
      <c r="AC1557" s="8"/>
      <c r="AD1557" s="8"/>
    </row>
    <row r="1558" spans="29:30" ht="12.75">
      <c r="AC1558" s="8"/>
      <c r="AD1558" s="8"/>
    </row>
    <row r="1559" spans="29:30" ht="12.75">
      <c r="AC1559" s="8"/>
      <c r="AD1559" s="8"/>
    </row>
    <row r="1560" spans="29:30" ht="12.75">
      <c r="AC1560" s="8"/>
      <c r="AD1560" s="8"/>
    </row>
    <row r="1561" spans="29:30" ht="12.75">
      <c r="AC1561" s="8"/>
      <c r="AD1561" s="8"/>
    </row>
    <row r="1562" spans="29:30" ht="12.75">
      <c r="AC1562" s="8"/>
      <c r="AD1562" s="8"/>
    </row>
    <row r="1563" spans="29:30" ht="12.75">
      <c r="AC1563" s="8"/>
      <c r="AD1563" s="8"/>
    </row>
    <row r="1564" spans="29:30" ht="12.75">
      <c r="AC1564" s="8"/>
      <c r="AD1564" s="8"/>
    </row>
    <row r="1565" spans="29:30" ht="12.75">
      <c r="AC1565" s="8"/>
      <c r="AD1565" s="8"/>
    </row>
    <row r="1566" spans="29:30" ht="12.75">
      <c r="AC1566" s="8"/>
      <c r="AD1566" s="8"/>
    </row>
    <row r="1567" spans="29:30" ht="12.75">
      <c r="AC1567" s="8"/>
      <c r="AD1567" s="8"/>
    </row>
    <row r="1568" spans="29:30" ht="12.75">
      <c r="AC1568" s="8"/>
      <c r="AD1568" s="8"/>
    </row>
    <row r="1569" spans="29:30" ht="12.75">
      <c r="AC1569" s="8"/>
      <c r="AD1569" s="8"/>
    </row>
    <row r="1570" spans="29:30" ht="12.75">
      <c r="AC1570" s="8"/>
      <c r="AD1570" s="8"/>
    </row>
    <row r="1571" spans="29:30" ht="12.75">
      <c r="AC1571" s="8"/>
      <c r="AD1571" s="8"/>
    </row>
    <row r="1572" spans="29:30" ht="12.75">
      <c r="AC1572" s="8"/>
      <c r="AD1572" s="8"/>
    </row>
    <row r="1573" spans="29:30" ht="12.75">
      <c r="AC1573" s="8"/>
      <c r="AD1573" s="8"/>
    </row>
    <row r="1574" spans="29:30" ht="12.75">
      <c r="AC1574" s="8"/>
      <c r="AD1574" s="8"/>
    </row>
    <row r="1575" spans="29:30" ht="12.75">
      <c r="AC1575" s="8"/>
      <c r="AD1575" s="8"/>
    </row>
    <row r="1576" spans="29:30" ht="12.75">
      <c r="AC1576" s="8"/>
      <c r="AD1576" s="8"/>
    </row>
    <row r="1577" spans="29:30" ht="12.75">
      <c r="AC1577" s="8"/>
      <c r="AD1577" s="8"/>
    </row>
    <row r="1578" spans="29:30" ht="12.75">
      <c r="AC1578" s="8"/>
      <c r="AD1578" s="8"/>
    </row>
    <row r="1579" spans="29:30" ht="12.75">
      <c r="AC1579" s="8"/>
      <c r="AD1579" s="8"/>
    </row>
    <row r="1580" spans="29:30" ht="12.75">
      <c r="AC1580" s="8"/>
      <c r="AD1580" s="8"/>
    </row>
    <row r="1581" spans="29:30" ht="12.75">
      <c r="AC1581" s="8"/>
      <c r="AD1581" s="8"/>
    </row>
    <row r="1582" spans="29:30" ht="12.75">
      <c r="AC1582" s="8"/>
      <c r="AD1582" s="8"/>
    </row>
    <row r="1583" spans="29:30" ht="12.75">
      <c r="AC1583" s="8"/>
      <c r="AD1583" s="8"/>
    </row>
    <row r="1584" spans="29:30" ht="12.75">
      <c r="AC1584" s="8"/>
      <c r="AD1584" s="8"/>
    </row>
    <row r="1585" spans="29:30" ht="12.75">
      <c r="AC1585" s="8"/>
      <c r="AD1585" s="8"/>
    </row>
    <row r="1586" spans="29:30" ht="12.75">
      <c r="AC1586" s="8"/>
      <c r="AD1586" s="8"/>
    </row>
    <row r="1587" spans="29:30" ht="12.75">
      <c r="AC1587" s="8"/>
      <c r="AD1587" s="8"/>
    </row>
    <row r="1588" spans="29:30" ht="12.75">
      <c r="AC1588" s="8"/>
      <c r="AD1588" s="8"/>
    </row>
    <row r="1589" spans="29:30" ht="12.75">
      <c r="AC1589" s="8"/>
      <c r="AD1589" s="8"/>
    </row>
    <row r="1590" spans="29:30" ht="12.75">
      <c r="AC1590" s="8"/>
      <c r="AD1590" s="8"/>
    </row>
    <row r="1591" spans="29:30" ht="12.75">
      <c r="AC1591" s="8"/>
      <c r="AD1591" s="8"/>
    </row>
    <row r="1592" spans="29:30" ht="12.75">
      <c r="AC1592" s="8"/>
      <c r="AD1592" s="8"/>
    </row>
    <row r="1593" spans="29:30" ht="12.75">
      <c r="AC1593" s="8"/>
      <c r="AD1593" s="8"/>
    </row>
    <row r="1594" spans="29:30" ht="12.75">
      <c r="AC1594" s="8"/>
      <c r="AD1594" s="8"/>
    </row>
    <row r="1595" spans="29:30" ht="12.75">
      <c r="AC1595" s="8"/>
      <c r="AD1595" s="8"/>
    </row>
    <row r="1596" spans="29:30" ht="12.75">
      <c r="AC1596" s="8"/>
      <c r="AD1596" s="8"/>
    </row>
    <row r="1597" spans="29:30" ht="12.75">
      <c r="AC1597" s="8"/>
      <c r="AD1597" s="8"/>
    </row>
    <row r="1598" spans="29:30" ht="12.75">
      <c r="AC1598" s="8"/>
      <c r="AD1598" s="8"/>
    </row>
    <row r="1599" spans="29:30" ht="12.75">
      <c r="AC1599" s="8"/>
      <c r="AD1599" s="8"/>
    </row>
    <row r="1600" spans="29:30" ht="12.75">
      <c r="AC1600" s="8"/>
      <c r="AD1600" s="8"/>
    </row>
    <row r="1601" spans="29:30" ht="12.75">
      <c r="AC1601" s="8"/>
      <c r="AD1601" s="8"/>
    </row>
    <row r="1602" spans="29:30" ht="12.75">
      <c r="AC1602" s="8"/>
      <c r="AD1602" s="8"/>
    </row>
    <row r="1603" spans="29:30" ht="12.75">
      <c r="AC1603" s="8"/>
      <c r="AD1603" s="8"/>
    </row>
    <row r="1604" spans="29:30" ht="12.75">
      <c r="AC1604" s="8"/>
      <c r="AD1604" s="8"/>
    </row>
    <row r="1605" spans="29:30" ht="12.75">
      <c r="AC1605" s="8"/>
      <c r="AD1605" s="8"/>
    </row>
    <row r="1606" spans="29:30" ht="12.75">
      <c r="AC1606" s="8"/>
      <c r="AD1606" s="8"/>
    </row>
    <row r="1607" spans="29:30" ht="12.75">
      <c r="AC1607" s="8"/>
      <c r="AD1607" s="8"/>
    </row>
    <row r="1608" spans="29:30" ht="12.75">
      <c r="AC1608" s="8"/>
      <c r="AD1608" s="8"/>
    </row>
    <row r="1609" spans="29:30" ht="12.75">
      <c r="AC1609" s="8"/>
      <c r="AD1609" s="8"/>
    </row>
    <row r="1610" spans="29:30" ht="12.75">
      <c r="AC1610" s="8"/>
      <c r="AD1610" s="8"/>
    </row>
    <row r="1611" spans="29:30" ht="12.75">
      <c r="AC1611" s="8"/>
      <c r="AD1611" s="8"/>
    </row>
    <row r="1612" spans="29:30" ht="12.75">
      <c r="AC1612" s="8"/>
      <c r="AD1612" s="8"/>
    </row>
    <row r="1613" spans="29:30" ht="12.75">
      <c r="AC1613" s="8"/>
      <c r="AD1613" s="8"/>
    </row>
    <row r="1614" spans="29:30" ht="12.75">
      <c r="AC1614" s="8"/>
      <c r="AD1614" s="8"/>
    </row>
    <row r="1615" spans="29:30" ht="12.75">
      <c r="AC1615" s="8"/>
      <c r="AD1615" s="8"/>
    </row>
    <row r="1616" spans="29:30" ht="12.75">
      <c r="AC1616" s="8"/>
      <c r="AD1616" s="8"/>
    </row>
    <row r="1617" spans="29:30" ht="12.75">
      <c r="AC1617" s="8"/>
      <c r="AD1617" s="8"/>
    </row>
    <row r="1618" spans="29:30" ht="12.75">
      <c r="AC1618" s="8"/>
      <c r="AD1618" s="8"/>
    </row>
    <row r="1619" spans="29:30" ht="12.75">
      <c r="AC1619" s="8"/>
      <c r="AD1619" s="8"/>
    </row>
    <row r="1620" spans="29:30" ht="12.75">
      <c r="AC1620" s="8"/>
      <c r="AD1620" s="8"/>
    </row>
    <row r="1621" spans="29:30" ht="12.75">
      <c r="AC1621" s="8"/>
      <c r="AD1621" s="8"/>
    </row>
    <row r="1622" spans="29:30" ht="12.75">
      <c r="AC1622" s="8"/>
      <c r="AD1622" s="8"/>
    </row>
    <row r="1623" spans="29:30" ht="12.75">
      <c r="AC1623" s="8"/>
      <c r="AD1623" s="8"/>
    </row>
    <row r="1624" spans="29:30" ht="12.75">
      <c r="AC1624" s="8"/>
      <c r="AD1624" s="8"/>
    </row>
    <row r="1625" spans="29:30" ht="12.75">
      <c r="AC1625" s="8"/>
      <c r="AD1625" s="8"/>
    </row>
    <row r="1626" spans="29:30" ht="12.75">
      <c r="AC1626" s="8"/>
      <c r="AD1626" s="8"/>
    </row>
    <row r="1627" spans="29:30" ht="12.75">
      <c r="AC1627" s="8"/>
      <c r="AD1627" s="8"/>
    </row>
    <row r="1628" spans="29:30" ht="12.75">
      <c r="AC1628" s="8"/>
      <c r="AD1628" s="8"/>
    </row>
    <row r="1629" spans="29:30" ht="12.75">
      <c r="AC1629" s="8"/>
      <c r="AD1629" s="8"/>
    </row>
    <row r="1630" spans="29:30" ht="12.75">
      <c r="AC1630" s="8"/>
      <c r="AD1630" s="8"/>
    </row>
    <row r="1631" spans="29:30" ht="12.75">
      <c r="AC1631" s="8"/>
      <c r="AD1631" s="8"/>
    </row>
    <row r="1632" spans="29:30" ht="12.75">
      <c r="AC1632" s="8"/>
      <c r="AD1632" s="8"/>
    </row>
    <row r="1633" spans="29:30" ht="12.75">
      <c r="AC1633" s="8"/>
      <c r="AD1633" s="8"/>
    </row>
    <row r="1634" spans="29:30" ht="12.75">
      <c r="AC1634" s="8"/>
      <c r="AD1634" s="8"/>
    </row>
    <row r="1635" spans="29:30" ht="12.75">
      <c r="AC1635" s="8"/>
      <c r="AD1635" s="8"/>
    </row>
    <row r="1636" spans="29:30" ht="12.75">
      <c r="AC1636" s="8"/>
      <c r="AD1636" s="8"/>
    </row>
    <row r="1637" spans="29:30" ht="12.75">
      <c r="AC1637" s="8"/>
      <c r="AD1637" s="8"/>
    </row>
    <row r="1638" spans="29:30" ht="12.75">
      <c r="AC1638" s="8"/>
      <c r="AD1638" s="8"/>
    </row>
    <row r="1639" spans="29:30" ht="12.75">
      <c r="AC1639" s="8"/>
      <c r="AD1639" s="8"/>
    </row>
    <row r="1640" spans="29:30" ht="12.75">
      <c r="AC1640" s="8"/>
      <c r="AD1640" s="8"/>
    </row>
    <row r="1641" spans="29:30" ht="12.75">
      <c r="AC1641" s="8"/>
      <c r="AD1641" s="8"/>
    </row>
    <row r="1642" spans="29:30" ht="12.75">
      <c r="AC1642" s="8"/>
      <c r="AD1642" s="8"/>
    </row>
    <row r="1643" spans="29:30" ht="12.75">
      <c r="AC1643" s="8"/>
      <c r="AD1643" s="8"/>
    </row>
    <row r="1644" spans="29:30" ht="12.75">
      <c r="AC1644" s="8"/>
      <c r="AD1644" s="8"/>
    </row>
    <row r="1645" spans="29:30" ht="12.75">
      <c r="AC1645" s="8"/>
      <c r="AD1645" s="8"/>
    </row>
    <row r="1646" spans="29:30" ht="12.75">
      <c r="AC1646" s="8"/>
      <c r="AD1646" s="8"/>
    </row>
    <row r="1647" spans="29:30" ht="12.75">
      <c r="AC1647" s="8"/>
      <c r="AD1647" s="8"/>
    </row>
    <row r="1648" spans="29:30" ht="12.75">
      <c r="AC1648" s="8"/>
      <c r="AD1648" s="8"/>
    </row>
    <row r="1649" spans="29:30" ht="12.75">
      <c r="AC1649" s="8"/>
      <c r="AD1649" s="8"/>
    </row>
    <row r="1650" spans="29:30" ht="12.75">
      <c r="AC1650" s="8"/>
      <c r="AD1650" s="8"/>
    </row>
    <row r="1651" spans="29:30" ht="12.75">
      <c r="AC1651" s="8"/>
      <c r="AD1651" s="8"/>
    </row>
    <row r="1652" spans="29:30" ht="12.75">
      <c r="AC1652" s="8"/>
      <c r="AD1652" s="8"/>
    </row>
    <row r="1653" spans="29:30" ht="12.75">
      <c r="AC1653" s="8"/>
      <c r="AD1653" s="8"/>
    </row>
    <row r="1654" spans="29:30" ht="12.75">
      <c r="AC1654" s="8"/>
      <c r="AD1654" s="8"/>
    </row>
    <row r="1655" spans="29:30" ht="12.75">
      <c r="AC1655" s="8"/>
      <c r="AD1655" s="8"/>
    </row>
    <row r="1656" spans="29:30" ht="12.75">
      <c r="AC1656" s="8"/>
      <c r="AD1656" s="8"/>
    </row>
    <row r="1657" spans="29:30" ht="12.75">
      <c r="AC1657" s="8"/>
      <c r="AD1657" s="8"/>
    </row>
    <row r="1658" spans="29:30" ht="12.75">
      <c r="AC1658" s="8"/>
      <c r="AD1658" s="8"/>
    </row>
    <row r="1659" spans="29:30" ht="12.75">
      <c r="AC1659" s="8"/>
      <c r="AD1659" s="8"/>
    </row>
    <row r="1660" spans="29:30" ht="12.75">
      <c r="AC1660" s="8"/>
      <c r="AD1660" s="8"/>
    </row>
    <row r="1661" spans="29:30" ht="12.75">
      <c r="AC1661" s="8"/>
      <c r="AD1661" s="8"/>
    </row>
    <row r="1662" spans="29:30" ht="12.75">
      <c r="AC1662" s="8"/>
      <c r="AD1662" s="8"/>
    </row>
    <row r="1663" spans="29:30" ht="12.75">
      <c r="AC1663" s="8"/>
      <c r="AD1663" s="8"/>
    </row>
    <row r="1664" spans="29:30" ht="12.75">
      <c r="AC1664" s="8"/>
      <c r="AD1664" s="8"/>
    </row>
    <row r="1665" spans="29:30" ht="12.75">
      <c r="AC1665" s="8"/>
      <c r="AD1665" s="8"/>
    </row>
    <row r="1666" spans="29:30" ht="12.75">
      <c r="AC1666" s="8"/>
      <c r="AD1666" s="8"/>
    </row>
    <row r="1667" spans="29:30" ht="12.75">
      <c r="AC1667" s="8"/>
      <c r="AD1667" s="8"/>
    </row>
    <row r="1668" spans="29:30" ht="12.75">
      <c r="AC1668" s="8"/>
      <c r="AD1668" s="8"/>
    </row>
    <row r="1669" spans="29:30" ht="12.75">
      <c r="AC1669" s="8"/>
      <c r="AD1669" s="8"/>
    </row>
    <row r="1670" spans="29:30" ht="12.75">
      <c r="AC1670" s="8"/>
      <c r="AD1670" s="8"/>
    </row>
    <row r="1671" spans="29:30" ht="12.75">
      <c r="AC1671" s="8"/>
      <c r="AD1671" s="8"/>
    </row>
    <row r="1672" spans="29:30" ht="12.75">
      <c r="AC1672" s="8"/>
      <c r="AD1672" s="8"/>
    </row>
    <row r="1673" spans="29:30" ht="12.75">
      <c r="AC1673" s="8"/>
      <c r="AD1673" s="8"/>
    </row>
    <row r="1674" spans="29:30" ht="12.75">
      <c r="AC1674" s="8"/>
      <c r="AD1674" s="8"/>
    </row>
    <row r="1675" spans="29:30" ht="12.75">
      <c r="AC1675" s="8"/>
      <c r="AD1675" s="8"/>
    </row>
    <row r="1676" spans="29:30" ht="12.75">
      <c r="AC1676" s="8"/>
      <c r="AD1676" s="8"/>
    </row>
    <row r="1677" spans="29:30" ht="12.75">
      <c r="AC1677" s="8"/>
      <c r="AD1677" s="8"/>
    </row>
    <row r="1678" spans="29:30" ht="12.75">
      <c r="AC1678" s="8"/>
      <c r="AD1678" s="8"/>
    </row>
    <row r="1679" spans="29:30" ht="12.75">
      <c r="AC1679" s="8"/>
      <c r="AD1679" s="8"/>
    </row>
    <row r="1680" spans="29:30" ht="12.75">
      <c r="AC1680" s="8"/>
      <c r="AD1680" s="8"/>
    </row>
    <row r="1681" spans="29:30" ht="12.75">
      <c r="AC1681" s="8"/>
      <c r="AD1681" s="8"/>
    </row>
    <row r="1682" spans="29:30" ht="12.75">
      <c r="AC1682" s="8"/>
      <c r="AD1682" s="8"/>
    </row>
    <row r="1683" spans="29:30" ht="12.75">
      <c r="AC1683" s="8"/>
      <c r="AD1683" s="8"/>
    </row>
    <row r="1684" spans="29:30" ht="12.75">
      <c r="AC1684" s="8"/>
      <c r="AD1684" s="8"/>
    </row>
    <row r="1685" spans="29:30" ht="12.75">
      <c r="AC1685" s="8"/>
      <c r="AD1685" s="8"/>
    </row>
    <row r="1686" spans="29:30" ht="12.75">
      <c r="AC1686" s="8"/>
      <c r="AD1686" s="8"/>
    </row>
    <row r="1687" spans="29:30" ht="12.75">
      <c r="AC1687" s="8"/>
      <c r="AD1687" s="8"/>
    </row>
    <row r="1688" spans="29:30" ht="12.75">
      <c r="AC1688" s="8"/>
      <c r="AD1688" s="8"/>
    </row>
    <row r="1689" spans="29:30" ht="12.75">
      <c r="AC1689" s="8"/>
      <c r="AD1689" s="8"/>
    </row>
    <row r="1690" spans="29:30" ht="12.75">
      <c r="AC1690" s="8"/>
      <c r="AD1690" s="8"/>
    </row>
    <row r="1691" spans="29:30" ht="12.75">
      <c r="AC1691" s="8"/>
      <c r="AD1691" s="8"/>
    </row>
    <row r="1692" spans="29:30" ht="12.75">
      <c r="AC1692" s="8"/>
      <c r="AD1692" s="8"/>
    </row>
    <row r="1693" spans="29:30" ht="12.75">
      <c r="AC1693" s="8"/>
      <c r="AD1693" s="8"/>
    </row>
    <row r="1694" spans="29:30" ht="12.75">
      <c r="AC1694" s="8"/>
      <c r="AD1694" s="8"/>
    </row>
    <row r="1695" spans="29:30" ht="12.75">
      <c r="AC1695" s="8"/>
      <c r="AD1695" s="8"/>
    </row>
    <row r="1696" spans="29:30" ht="12.75">
      <c r="AC1696" s="8"/>
      <c r="AD1696" s="8"/>
    </row>
    <row r="1697" spans="29:30" ht="12.75">
      <c r="AC1697" s="8"/>
      <c r="AD1697" s="8"/>
    </row>
    <row r="1698" spans="29:30" ht="12.75">
      <c r="AC1698" s="8"/>
      <c r="AD1698" s="8"/>
    </row>
    <row r="1699" spans="29:30" ht="12.75">
      <c r="AC1699" s="8"/>
      <c r="AD1699" s="8"/>
    </row>
    <row r="1700" spans="29:30" ht="12.75">
      <c r="AC1700" s="8"/>
      <c r="AD1700" s="8"/>
    </row>
    <row r="1701" spans="29:30" ht="12.75">
      <c r="AC1701" s="8"/>
      <c r="AD1701" s="8"/>
    </row>
    <row r="1702" spans="29:30" ht="12.75">
      <c r="AC1702" s="8"/>
      <c r="AD1702" s="8"/>
    </row>
    <row r="1703" spans="29:30" ht="12.75">
      <c r="AC1703" s="8"/>
      <c r="AD1703" s="8"/>
    </row>
    <row r="1704" spans="29:30" ht="12.75">
      <c r="AC1704" s="8"/>
      <c r="AD1704" s="8"/>
    </row>
    <row r="1705" spans="29:30" ht="12.75">
      <c r="AC1705" s="8"/>
      <c r="AD1705" s="8"/>
    </row>
    <row r="1706" spans="29:30" ht="12.75">
      <c r="AC1706" s="8"/>
      <c r="AD1706" s="8"/>
    </row>
    <row r="1707" spans="29:30" ht="12.75">
      <c r="AC1707" s="8"/>
      <c r="AD1707" s="8"/>
    </row>
    <row r="1708" spans="29:30" ht="12.75">
      <c r="AC1708" s="8"/>
      <c r="AD1708" s="8"/>
    </row>
    <row r="1709" spans="29:30" ht="12.75">
      <c r="AC1709" s="8"/>
      <c r="AD1709" s="8"/>
    </row>
    <row r="1710" spans="29:30" ht="12.75">
      <c r="AC1710" s="8"/>
      <c r="AD1710" s="8"/>
    </row>
    <row r="1711" spans="29:30" ht="12.75">
      <c r="AC1711" s="8"/>
      <c r="AD1711" s="8"/>
    </row>
    <row r="1712" spans="29:30" ht="12.75">
      <c r="AC1712" s="8"/>
      <c r="AD1712" s="8"/>
    </row>
    <row r="1713" spans="29:30" ht="12.75">
      <c r="AC1713" s="8"/>
      <c r="AD1713" s="8"/>
    </row>
    <row r="1714" spans="29:30" ht="12.75">
      <c r="AC1714" s="8"/>
      <c r="AD1714" s="8"/>
    </row>
    <row r="1715" spans="29:30" ht="12.75">
      <c r="AC1715" s="8"/>
      <c r="AD1715" s="8"/>
    </row>
    <row r="1716" spans="29:30" ht="12.75">
      <c r="AC1716" s="8"/>
      <c r="AD1716" s="8"/>
    </row>
    <row r="1717" spans="29:30" ht="12.75">
      <c r="AC1717" s="8"/>
      <c r="AD1717" s="8"/>
    </row>
    <row r="1718" spans="29:30" ht="12.75">
      <c r="AC1718" s="8"/>
      <c r="AD1718" s="8"/>
    </row>
    <row r="1719" spans="29:30" ht="12.75">
      <c r="AC1719" s="8"/>
      <c r="AD1719" s="8"/>
    </row>
    <row r="1720" spans="29:30" ht="12.75">
      <c r="AC1720" s="8"/>
      <c r="AD1720" s="8"/>
    </row>
    <row r="1721" spans="29:30" ht="12.75">
      <c r="AC1721" s="8"/>
      <c r="AD1721" s="8"/>
    </row>
    <row r="1722" spans="29:30" ht="12.75">
      <c r="AC1722" s="8"/>
      <c r="AD1722" s="8"/>
    </row>
    <row r="1723" spans="29:30" ht="12.75">
      <c r="AC1723" s="8"/>
      <c r="AD1723" s="8"/>
    </row>
    <row r="1724" spans="29:30" ht="12.75">
      <c r="AC1724" s="8"/>
      <c r="AD1724" s="8"/>
    </row>
    <row r="1725" spans="29:30" ht="12.75">
      <c r="AC1725" s="8"/>
      <c r="AD1725" s="8"/>
    </row>
    <row r="1726" spans="29:30" ht="12.75">
      <c r="AC1726" s="8"/>
      <c r="AD1726" s="8"/>
    </row>
    <row r="1727" spans="29:30" ht="12.75">
      <c r="AC1727" s="8"/>
      <c r="AD1727" s="8"/>
    </row>
    <row r="1728" spans="29:30" ht="12.75">
      <c r="AC1728" s="8"/>
      <c r="AD1728" s="8"/>
    </row>
    <row r="1729" spans="29:30" ht="12.75">
      <c r="AC1729" s="8"/>
      <c r="AD1729" s="8"/>
    </row>
    <row r="1730" spans="29:30" ht="12.75">
      <c r="AC1730" s="8"/>
      <c r="AD1730" s="8"/>
    </row>
    <row r="1731" spans="29:30" ht="12.75">
      <c r="AC1731" s="8"/>
      <c r="AD1731" s="8"/>
    </row>
    <row r="1732" spans="29:30" ht="12.75">
      <c r="AC1732" s="8"/>
      <c r="AD1732" s="8"/>
    </row>
    <row r="1733" spans="29:30" ht="12.75">
      <c r="AC1733" s="8"/>
      <c r="AD1733" s="8"/>
    </row>
    <row r="1734" spans="29:30" ht="12.75">
      <c r="AC1734" s="8"/>
      <c r="AD1734" s="8"/>
    </row>
    <row r="1735" spans="29:30" ht="12.75">
      <c r="AC1735" s="8"/>
      <c r="AD1735" s="8"/>
    </row>
    <row r="1736" spans="29:30" ht="12.75">
      <c r="AC1736" s="8"/>
      <c r="AD1736" s="8"/>
    </row>
    <row r="1737" spans="29:30" ht="12.75">
      <c r="AC1737" s="8"/>
      <c r="AD1737" s="8"/>
    </row>
    <row r="1738" spans="29:30" ht="12.75">
      <c r="AC1738" s="8"/>
      <c r="AD1738" s="8"/>
    </row>
    <row r="1739" spans="29:30" ht="12.75">
      <c r="AC1739" s="8"/>
      <c r="AD1739" s="8"/>
    </row>
    <row r="1740" spans="29:30" ht="12.75">
      <c r="AC1740" s="8"/>
      <c r="AD1740" s="8"/>
    </row>
    <row r="1741" spans="29:30" ht="12.75">
      <c r="AC1741" s="8"/>
      <c r="AD1741" s="8"/>
    </row>
    <row r="1742" spans="29:30" ht="12.75">
      <c r="AC1742" s="8"/>
      <c r="AD1742" s="8"/>
    </row>
    <row r="1743" spans="29:30" ht="12.75">
      <c r="AC1743" s="8"/>
      <c r="AD1743" s="8"/>
    </row>
    <row r="1744" spans="29:30" ht="12.75">
      <c r="AC1744" s="8"/>
      <c r="AD1744" s="8"/>
    </row>
    <row r="1745" spans="29:30" ht="12.75">
      <c r="AC1745" s="8"/>
      <c r="AD1745" s="8"/>
    </row>
    <row r="1746" spans="29:30" ht="12.75">
      <c r="AC1746" s="8"/>
      <c r="AD1746" s="8"/>
    </row>
    <row r="1747" spans="29:30" ht="12.75">
      <c r="AC1747" s="8"/>
      <c r="AD1747" s="8"/>
    </row>
    <row r="1748" spans="29:30" ht="12.75">
      <c r="AC1748" s="8"/>
      <c r="AD1748" s="8"/>
    </row>
    <row r="1749" spans="29:30" ht="12.75">
      <c r="AC1749" s="8"/>
      <c r="AD1749" s="8"/>
    </row>
    <row r="1750" spans="29:30" ht="12.75">
      <c r="AC1750" s="8"/>
      <c r="AD1750" s="8"/>
    </row>
    <row r="1751" spans="29:30" ht="12.75">
      <c r="AC1751" s="8"/>
      <c r="AD1751" s="8"/>
    </row>
    <row r="1752" spans="29:30" ht="12.75">
      <c r="AC1752" s="8"/>
      <c r="AD1752" s="8"/>
    </row>
    <row r="1753" spans="29:30" ht="12.75">
      <c r="AC1753" s="8"/>
      <c r="AD1753" s="8"/>
    </row>
    <row r="1754" spans="29:30" ht="12.75">
      <c r="AC1754" s="8"/>
      <c r="AD1754" s="8"/>
    </row>
    <row r="1755" spans="29:30" ht="12.75">
      <c r="AC1755" s="8"/>
      <c r="AD1755" s="8"/>
    </row>
    <row r="1756" spans="29:30" ht="12.75">
      <c r="AC1756" s="8"/>
      <c r="AD1756" s="8"/>
    </row>
    <row r="1757" spans="29:30" ht="12.75">
      <c r="AC1757" s="8"/>
      <c r="AD1757" s="8"/>
    </row>
    <row r="1758" spans="29:30" ht="12.75">
      <c r="AC1758" s="8"/>
      <c r="AD1758" s="8"/>
    </row>
    <row r="1759" spans="29:30" ht="12.75">
      <c r="AC1759" s="8"/>
      <c r="AD1759" s="8"/>
    </row>
    <row r="1760" spans="29:30" ht="12.75">
      <c r="AC1760" s="8"/>
      <c r="AD1760" s="8"/>
    </row>
    <row r="1761" spans="29:30" ht="12.75">
      <c r="AC1761" s="8"/>
      <c r="AD1761" s="8"/>
    </row>
    <row r="1762" spans="29:30" ht="12.75">
      <c r="AC1762" s="8"/>
      <c r="AD1762" s="8"/>
    </row>
    <row r="1763" spans="29:30" ht="12.75">
      <c r="AC1763" s="8"/>
      <c r="AD1763" s="8"/>
    </row>
    <row r="1764" spans="29:30" ht="12.75">
      <c r="AC1764" s="8"/>
      <c r="AD1764" s="8"/>
    </row>
    <row r="1765" spans="29:30" ht="12.75">
      <c r="AC1765" s="8"/>
      <c r="AD1765" s="8"/>
    </row>
    <row r="1766" spans="29:30" ht="12.75">
      <c r="AC1766" s="8"/>
      <c r="AD1766" s="8"/>
    </row>
    <row r="1767" spans="29:30" ht="12.75">
      <c r="AC1767" s="8"/>
      <c r="AD1767" s="8"/>
    </row>
    <row r="1768" spans="29:30" ht="12.75">
      <c r="AC1768" s="8"/>
      <c r="AD1768" s="8"/>
    </row>
    <row r="1769" spans="29:30" ht="12.75">
      <c r="AC1769" s="8"/>
      <c r="AD1769" s="8"/>
    </row>
    <row r="1770" spans="29:30" ht="12.75">
      <c r="AC1770" s="8"/>
      <c r="AD1770" s="8"/>
    </row>
    <row r="1771" spans="29:30" ht="12.75">
      <c r="AC1771" s="8"/>
      <c r="AD1771" s="8"/>
    </row>
    <row r="1772" spans="29:30" ht="12.75">
      <c r="AC1772" s="8"/>
      <c r="AD1772" s="8"/>
    </row>
    <row r="1773" spans="29:30" ht="12.75">
      <c r="AC1773" s="8"/>
      <c r="AD1773" s="8"/>
    </row>
    <row r="1774" spans="29:30" ht="12.75">
      <c r="AC1774" s="8"/>
      <c r="AD1774" s="8"/>
    </row>
    <row r="1775" spans="29:30" ht="12.75">
      <c r="AC1775" s="8"/>
      <c r="AD1775" s="8"/>
    </row>
    <row r="1776" spans="29:30" ht="12.75">
      <c r="AC1776" s="8"/>
      <c r="AD1776" s="8"/>
    </row>
    <row r="1777" spans="29:30" ht="12.75">
      <c r="AC1777" s="8"/>
      <c r="AD1777" s="8"/>
    </row>
    <row r="1778" spans="29:30" ht="12.75">
      <c r="AC1778" s="8"/>
      <c r="AD1778" s="8"/>
    </row>
    <row r="1779" spans="29:30" ht="12.75">
      <c r="AC1779" s="8"/>
      <c r="AD1779" s="8"/>
    </row>
    <row r="1780" spans="29:30" ht="12.75">
      <c r="AC1780" s="8"/>
      <c r="AD1780" s="8"/>
    </row>
    <row r="1781" spans="29:30" ht="12.75">
      <c r="AC1781" s="8"/>
      <c r="AD1781" s="8"/>
    </row>
    <row r="1782" spans="29:30" ht="12.75">
      <c r="AC1782" s="8"/>
      <c r="AD1782" s="8"/>
    </row>
    <row r="1783" spans="29:30" ht="12.75">
      <c r="AC1783" s="8"/>
      <c r="AD1783" s="8"/>
    </row>
    <row r="1784" spans="29:30" ht="12.75">
      <c r="AC1784" s="8"/>
      <c r="AD1784" s="8"/>
    </row>
    <row r="1785" spans="29:30" ht="12.75">
      <c r="AC1785" s="8"/>
      <c r="AD1785" s="8"/>
    </row>
    <row r="1786" spans="29:30" ht="12.75">
      <c r="AC1786" s="8"/>
      <c r="AD1786" s="8"/>
    </row>
    <row r="1787" spans="29:30" ht="12.75">
      <c r="AC1787" s="8"/>
      <c r="AD1787" s="8"/>
    </row>
    <row r="1788" spans="29:30" ht="12.75">
      <c r="AC1788" s="8"/>
      <c r="AD1788" s="8"/>
    </row>
    <row r="1789" spans="29:30" ht="12.75">
      <c r="AC1789" s="8"/>
      <c r="AD1789" s="8"/>
    </row>
    <row r="1790" spans="29:30" ht="12.75">
      <c r="AC1790" s="8"/>
      <c r="AD1790" s="8"/>
    </row>
    <row r="1791" spans="29:30" ht="12.75">
      <c r="AC1791" s="8"/>
      <c r="AD1791" s="8"/>
    </row>
    <row r="1792" spans="29:30" ht="12.75">
      <c r="AC1792" s="8"/>
      <c r="AD1792" s="8"/>
    </row>
    <row r="1793" spans="29:30" ht="12.75">
      <c r="AC1793" s="8"/>
      <c r="AD1793" s="8"/>
    </row>
    <row r="1794" spans="29:30" ht="12.75">
      <c r="AC1794" s="8"/>
      <c r="AD1794" s="8"/>
    </row>
    <row r="1795" spans="29:30" ht="12.75">
      <c r="AC1795" s="8"/>
      <c r="AD1795" s="8"/>
    </row>
    <row r="1796" spans="29:30" ht="12.75">
      <c r="AC1796" s="8"/>
      <c r="AD1796" s="8"/>
    </row>
    <row r="1797" spans="29:30" ht="12.75">
      <c r="AC1797" s="8"/>
      <c r="AD1797" s="8"/>
    </row>
    <row r="1798" spans="29:30" ht="12.75">
      <c r="AC1798" s="8"/>
      <c r="AD1798" s="8"/>
    </row>
    <row r="1799" spans="29:30" ht="12.75">
      <c r="AC1799" s="8"/>
      <c r="AD1799" s="8"/>
    </row>
    <row r="1800" spans="29:30" ht="12.75">
      <c r="AC1800" s="8"/>
      <c r="AD1800" s="8"/>
    </row>
    <row r="1801" spans="29:30" ht="12.75">
      <c r="AC1801" s="8"/>
      <c r="AD1801" s="8"/>
    </row>
    <row r="1802" spans="29:30" ht="12.75">
      <c r="AC1802" s="8"/>
      <c r="AD1802" s="8"/>
    </row>
    <row r="1803" spans="29:30" ht="12.75">
      <c r="AC1803" s="8"/>
      <c r="AD1803" s="8"/>
    </row>
    <row r="1804" spans="29:30" ht="12.75">
      <c r="AC1804" s="8"/>
      <c r="AD1804" s="8"/>
    </row>
    <row r="1805" spans="29:30" ht="12.75">
      <c r="AC1805" s="8"/>
      <c r="AD1805" s="8"/>
    </row>
    <row r="1806" spans="29:30" ht="12.75">
      <c r="AC1806" s="8"/>
      <c r="AD1806" s="8"/>
    </row>
    <row r="1807" spans="29:30" ht="12.75">
      <c r="AC1807" s="8"/>
      <c r="AD1807" s="8"/>
    </row>
    <row r="1808" spans="29:30" ht="12.75">
      <c r="AC1808" s="8"/>
      <c r="AD1808" s="8"/>
    </row>
    <row r="1809" spans="29:30" ht="12.75">
      <c r="AC1809" s="8"/>
      <c r="AD1809" s="8"/>
    </row>
    <row r="1810" spans="29:30" ht="12.75">
      <c r="AC1810" s="8"/>
      <c r="AD1810" s="8"/>
    </row>
    <row r="1811" spans="29:30" ht="12.75">
      <c r="AC1811" s="8"/>
      <c r="AD1811" s="8"/>
    </row>
    <row r="1812" spans="29:30" ht="12.75">
      <c r="AC1812" s="8"/>
      <c r="AD1812" s="8"/>
    </row>
    <row r="1813" spans="29:30" ht="12.75">
      <c r="AC1813" s="8"/>
      <c r="AD1813" s="8"/>
    </row>
    <row r="1814" spans="29:30" ht="12.75">
      <c r="AC1814" s="8"/>
      <c r="AD1814" s="8"/>
    </row>
    <row r="1815" spans="29:30" ht="12.75">
      <c r="AC1815" s="8"/>
      <c r="AD1815" s="8"/>
    </row>
    <row r="1816" spans="29:30" ht="12.75">
      <c r="AC1816" s="8"/>
      <c r="AD1816" s="8"/>
    </row>
    <row r="1817" spans="29:30" ht="12.75">
      <c r="AC1817" s="8"/>
      <c r="AD1817" s="8"/>
    </row>
    <row r="1818" spans="29:30" ht="12.75">
      <c r="AC1818" s="8"/>
      <c r="AD1818" s="8"/>
    </row>
    <row r="1819" spans="29:30" ht="12.75">
      <c r="AC1819" s="8"/>
      <c r="AD1819" s="8"/>
    </row>
    <row r="1820" spans="29:30" ht="12.75">
      <c r="AC1820" s="8"/>
      <c r="AD1820" s="8"/>
    </row>
    <row r="1821" spans="29:30" ht="12.75">
      <c r="AC1821" s="8"/>
      <c r="AD1821" s="8"/>
    </row>
    <row r="1822" spans="29:30" ht="12.75">
      <c r="AC1822" s="8"/>
      <c r="AD1822" s="8"/>
    </row>
    <row r="1823" spans="29:30" ht="12.75">
      <c r="AC1823" s="8"/>
      <c r="AD1823" s="8"/>
    </row>
    <row r="1824" spans="29:30" ht="12.75">
      <c r="AC1824" s="8"/>
      <c r="AD1824" s="8"/>
    </row>
    <row r="1825" spans="29:30" ht="12.75">
      <c r="AC1825" s="8"/>
      <c r="AD1825" s="8"/>
    </row>
    <row r="1826" spans="29:30" ht="12.75">
      <c r="AC1826" s="8"/>
      <c r="AD1826" s="8"/>
    </row>
    <row r="1827" spans="29:30" ht="12.75">
      <c r="AC1827" s="8"/>
      <c r="AD1827" s="8"/>
    </row>
    <row r="1828" spans="29:30" ht="12.75">
      <c r="AC1828" s="8"/>
      <c r="AD1828" s="8"/>
    </row>
    <row r="1829" spans="29:30" ht="12.75">
      <c r="AC1829" s="8"/>
      <c r="AD1829" s="8"/>
    </row>
    <row r="1830" spans="29:30" ht="12.75">
      <c r="AC1830" s="8"/>
      <c r="AD1830" s="8"/>
    </row>
    <row r="1831" spans="29:30" ht="12.75">
      <c r="AC1831" s="8"/>
      <c r="AD1831" s="8"/>
    </row>
    <row r="1832" spans="29:30" ht="12.75">
      <c r="AC1832" s="8"/>
      <c r="AD1832" s="8"/>
    </row>
    <row r="1833" spans="29:30" ht="12.75">
      <c r="AC1833" s="8"/>
      <c r="AD1833" s="8"/>
    </row>
    <row r="1834" spans="29:30" ht="12.75">
      <c r="AC1834" s="8"/>
      <c r="AD1834" s="8"/>
    </row>
    <row r="1835" spans="29:30" ht="12.75">
      <c r="AC1835" s="8"/>
      <c r="AD1835" s="8"/>
    </row>
    <row r="1836" spans="29:30" ht="12.75">
      <c r="AC1836" s="8"/>
      <c r="AD1836" s="8"/>
    </row>
    <row r="1837" spans="29:30" ht="12.75">
      <c r="AC1837" s="8"/>
      <c r="AD1837" s="8"/>
    </row>
    <row r="1838" spans="29:30" ht="12.75">
      <c r="AC1838" s="8"/>
      <c r="AD1838" s="8"/>
    </row>
    <row r="1839" spans="29:30" ht="12.75">
      <c r="AC1839" s="8"/>
      <c r="AD1839" s="8"/>
    </row>
    <row r="1840" spans="29:30" ht="12.75">
      <c r="AC1840" s="8"/>
      <c r="AD1840" s="8"/>
    </row>
    <row r="1841" spans="29:30" ht="12.75">
      <c r="AC1841" s="8"/>
      <c r="AD1841" s="8"/>
    </row>
    <row r="1842" spans="29:30" ht="12.75">
      <c r="AC1842" s="8"/>
      <c r="AD1842" s="8"/>
    </row>
    <row r="1843" spans="29:30" ht="12.75">
      <c r="AC1843" s="8"/>
      <c r="AD1843" s="8"/>
    </row>
    <row r="1844" spans="29:30" ht="12.75">
      <c r="AC1844" s="8"/>
      <c r="AD1844" s="8"/>
    </row>
    <row r="1845" spans="29:30" ht="12.75">
      <c r="AC1845" s="8"/>
      <c r="AD1845" s="8"/>
    </row>
    <row r="1846" spans="29:30" ht="12.75">
      <c r="AC1846" s="8"/>
      <c r="AD1846" s="8"/>
    </row>
    <row r="1847" spans="29:30" ht="12.75">
      <c r="AC1847" s="8"/>
      <c r="AD1847" s="8"/>
    </row>
    <row r="1848" spans="29:30" ht="12.75">
      <c r="AC1848" s="8"/>
      <c r="AD1848" s="8"/>
    </row>
    <row r="1849" spans="29:30" ht="12.75">
      <c r="AC1849" s="8"/>
      <c r="AD1849" s="8"/>
    </row>
    <row r="1850" spans="29:30" ht="12.75">
      <c r="AC1850" s="8"/>
      <c r="AD1850" s="8"/>
    </row>
    <row r="1851" spans="29:30" ht="12.75">
      <c r="AC1851" s="8"/>
      <c r="AD1851" s="8"/>
    </row>
    <row r="1852" spans="29:30" ht="12.75">
      <c r="AC1852" s="8"/>
      <c r="AD1852" s="8"/>
    </row>
    <row r="1853" spans="29:30" ht="12.75">
      <c r="AC1853" s="8"/>
      <c r="AD1853" s="8"/>
    </row>
    <row r="1854" spans="29:30" ht="12.75">
      <c r="AC1854" s="8"/>
      <c r="AD1854" s="8"/>
    </row>
    <row r="1855" spans="29:30" ht="12.75">
      <c r="AC1855" s="8"/>
      <c r="AD1855" s="8"/>
    </row>
    <row r="1856" spans="29:30" ht="12.75">
      <c r="AC1856" s="8"/>
      <c r="AD1856" s="8"/>
    </row>
    <row r="1857" spans="29:30" ht="12.75">
      <c r="AC1857" s="8"/>
      <c r="AD1857" s="8"/>
    </row>
    <row r="1858" spans="29:30" ht="12.75">
      <c r="AC1858" s="8"/>
      <c r="AD1858" s="8"/>
    </row>
    <row r="1859" spans="29:30" ht="12.75">
      <c r="AC1859" s="8"/>
      <c r="AD1859" s="8"/>
    </row>
    <row r="1860" spans="29:30" ht="12.75">
      <c r="AC1860" s="8"/>
      <c r="AD1860" s="8"/>
    </row>
    <row r="1861" spans="29:30" ht="12.75">
      <c r="AC1861" s="8"/>
      <c r="AD1861" s="8"/>
    </row>
    <row r="1862" spans="29:30" ht="12.75">
      <c r="AC1862" s="8"/>
      <c r="AD1862" s="8"/>
    </row>
    <row r="1863" spans="29:30" ht="12.75">
      <c r="AC1863" s="8"/>
      <c r="AD1863" s="8"/>
    </row>
    <row r="1864" spans="29:30" ht="12.75">
      <c r="AC1864" s="8"/>
      <c r="AD1864" s="8"/>
    </row>
    <row r="1865" spans="29:30" ht="12.75">
      <c r="AC1865" s="8"/>
      <c r="AD1865" s="8"/>
    </row>
    <row r="1866" spans="29:30" ht="12.75">
      <c r="AC1866" s="8"/>
      <c r="AD1866" s="8"/>
    </row>
    <row r="1867" spans="29:30" ht="12.75">
      <c r="AC1867" s="8"/>
      <c r="AD1867" s="8"/>
    </row>
    <row r="1868" spans="29:30" ht="12.75">
      <c r="AC1868" s="8"/>
      <c r="AD1868" s="8"/>
    </row>
    <row r="1869" spans="29:30" ht="12.75">
      <c r="AC1869" s="8"/>
      <c r="AD1869" s="8"/>
    </row>
    <row r="1870" spans="29:30" ht="12.75">
      <c r="AC1870" s="8"/>
      <c r="AD1870" s="8"/>
    </row>
    <row r="1871" spans="29:30" ht="12.75">
      <c r="AC1871" s="8"/>
      <c r="AD1871" s="8"/>
    </row>
    <row r="1872" spans="29:30" ht="12.75">
      <c r="AC1872" s="8"/>
      <c r="AD1872" s="8"/>
    </row>
    <row r="1873" spans="29:30" ht="12.75">
      <c r="AC1873" s="8"/>
      <c r="AD1873" s="8"/>
    </row>
    <row r="1874" spans="29:30" ht="12.75">
      <c r="AC1874" s="8"/>
      <c r="AD1874" s="8"/>
    </row>
    <row r="1875" spans="29:30" ht="12.75">
      <c r="AC1875" s="8"/>
      <c r="AD1875" s="8"/>
    </row>
    <row r="1876" spans="29:30" ht="12.75">
      <c r="AC1876" s="8"/>
      <c r="AD1876" s="8"/>
    </row>
    <row r="1877" spans="29:30" ht="12.75">
      <c r="AC1877" s="8"/>
      <c r="AD1877" s="8"/>
    </row>
    <row r="1878" spans="29:30" ht="12.75">
      <c r="AC1878" s="8"/>
      <c r="AD1878" s="8"/>
    </row>
    <row r="1879" spans="29:30" ht="12.75">
      <c r="AC1879" s="8"/>
      <c r="AD1879" s="8"/>
    </row>
    <row r="1880" spans="29:30" ht="12.75">
      <c r="AC1880" s="8"/>
      <c r="AD1880" s="8"/>
    </row>
    <row r="1881" spans="29:30" ht="12.75">
      <c r="AC1881" s="8"/>
      <c r="AD1881" s="8"/>
    </row>
    <row r="1882" spans="29:30" ht="12.75">
      <c r="AC1882" s="8"/>
      <c r="AD1882" s="8"/>
    </row>
    <row r="1883" spans="29:30" ht="12.75">
      <c r="AC1883" s="8"/>
      <c r="AD1883" s="8"/>
    </row>
    <row r="1884" spans="29:30" ht="12.75">
      <c r="AC1884" s="8"/>
      <c r="AD1884" s="8"/>
    </row>
    <row r="1885" spans="29:30" ht="12.75">
      <c r="AC1885" s="8"/>
      <c r="AD1885" s="8"/>
    </row>
    <row r="1886" spans="29:30" ht="12.75">
      <c r="AC1886" s="8"/>
      <c r="AD1886" s="8"/>
    </row>
    <row r="1887" spans="29:30" ht="12.75">
      <c r="AC1887" s="8"/>
      <c r="AD1887" s="8"/>
    </row>
    <row r="1888" spans="29:30" ht="12.75">
      <c r="AC1888" s="8"/>
      <c r="AD1888" s="8"/>
    </row>
    <row r="1889" spans="29:30" ht="12.75">
      <c r="AC1889" s="8"/>
      <c r="AD1889" s="8"/>
    </row>
    <row r="1890" spans="29:30" ht="12.75">
      <c r="AC1890" s="8"/>
      <c r="AD1890" s="8"/>
    </row>
    <row r="1891" spans="29:30" ht="12.75">
      <c r="AC1891" s="8"/>
      <c r="AD1891" s="8"/>
    </row>
    <row r="1892" spans="29:30" ht="12.75">
      <c r="AC1892" s="8"/>
      <c r="AD1892" s="8"/>
    </row>
    <row r="1893" spans="29:30" ht="12.75">
      <c r="AC1893" s="8"/>
      <c r="AD1893" s="8"/>
    </row>
    <row r="1894" spans="29:30" ht="12.75">
      <c r="AC1894" s="8"/>
      <c r="AD1894" s="8"/>
    </row>
    <row r="1895" spans="29:30" ht="12.75">
      <c r="AC1895" s="8"/>
      <c r="AD1895" s="8"/>
    </row>
    <row r="1896" spans="29:30" ht="12.75">
      <c r="AC1896" s="8"/>
      <c r="AD1896" s="8"/>
    </row>
    <row r="1897" spans="29:30" ht="12.75">
      <c r="AC1897" s="8"/>
      <c r="AD1897" s="8"/>
    </row>
    <row r="1898" spans="29:30" ht="12.75">
      <c r="AC1898" s="8"/>
      <c r="AD1898" s="8"/>
    </row>
    <row r="1899" spans="29:30" ht="12.75">
      <c r="AC1899" s="8"/>
      <c r="AD1899" s="8"/>
    </row>
    <row r="1900" spans="29:30" ht="12.75">
      <c r="AC1900" s="8"/>
      <c r="AD1900" s="8"/>
    </row>
    <row r="1901" spans="29:30" ht="12.75">
      <c r="AC1901" s="8"/>
      <c r="AD1901" s="8"/>
    </row>
    <row r="1902" spans="29:30" ht="12.75">
      <c r="AC1902" s="8"/>
      <c r="AD1902" s="8"/>
    </row>
    <row r="1903" spans="29:30" ht="12.75">
      <c r="AC1903" s="8"/>
      <c r="AD1903" s="8"/>
    </row>
    <row r="1904" spans="29:30" ht="12.75">
      <c r="AC1904" s="8"/>
      <c r="AD1904" s="8"/>
    </row>
    <row r="1905" spans="29:30" ht="12.75">
      <c r="AC1905" s="8"/>
      <c r="AD1905" s="8"/>
    </row>
    <row r="1906" spans="29:30" ht="12.75">
      <c r="AC1906" s="8"/>
      <c r="AD1906" s="8"/>
    </row>
    <row r="1907" spans="29:30" ht="12.75">
      <c r="AC1907" s="8"/>
      <c r="AD1907" s="8"/>
    </row>
    <row r="1908" spans="29:30" ht="12.75">
      <c r="AC1908" s="8"/>
      <c r="AD1908" s="8"/>
    </row>
    <row r="1909" spans="29:30" ht="12.75">
      <c r="AC1909" s="8"/>
      <c r="AD1909" s="8"/>
    </row>
    <row r="1910" spans="29:30" ht="12.75">
      <c r="AC1910" s="8"/>
      <c r="AD1910" s="8"/>
    </row>
    <row r="1911" spans="29:30" ht="12.75">
      <c r="AC1911" s="8"/>
      <c r="AD1911" s="8"/>
    </row>
    <row r="1912" spans="29:30" ht="12.75">
      <c r="AC1912" s="8"/>
      <c r="AD1912" s="8"/>
    </row>
    <row r="1913" spans="29:30" ht="12.75">
      <c r="AC1913" s="8"/>
      <c r="AD1913" s="8"/>
    </row>
    <row r="1914" spans="29:30" ht="12.75">
      <c r="AC1914" s="8"/>
      <c r="AD1914" s="8"/>
    </row>
    <row r="1915" spans="29:30" ht="12.75">
      <c r="AC1915" s="8"/>
      <c r="AD1915" s="8"/>
    </row>
    <row r="1916" spans="29:30" ht="12.75">
      <c r="AC1916" s="8"/>
      <c r="AD1916" s="8"/>
    </row>
    <row r="1917" spans="29:30" ht="12.75">
      <c r="AC1917" s="8"/>
      <c r="AD1917" s="8"/>
    </row>
    <row r="1918" spans="29:30" ht="12.75">
      <c r="AC1918" s="8"/>
      <c r="AD1918" s="8"/>
    </row>
    <row r="1919" spans="29:30" ht="12.75">
      <c r="AC1919" s="8"/>
      <c r="AD1919" s="8"/>
    </row>
    <row r="1920" spans="29:30" ht="12.75">
      <c r="AC1920" s="8"/>
      <c r="AD1920" s="8"/>
    </row>
    <row r="1921" spans="29:30" ht="12.75">
      <c r="AC1921" s="8"/>
      <c r="AD1921" s="8"/>
    </row>
    <row r="1922" spans="29:30" ht="12.75">
      <c r="AC1922" s="8"/>
      <c r="AD1922" s="8"/>
    </row>
    <row r="1923" spans="29:30" ht="12.75">
      <c r="AC1923" s="8"/>
      <c r="AD1923" s="8"/>
    </row>
    <row r="1924" spans="29:30" ht="12.75">
      <c r="AC1924" s="8"/>
      <c r="AD1924" s="8"/>
    </row>
    <row r="1925" spans="29:30" ht="12.75">
      <c r="AC1925" s="8"/>
      <c r="AD1925" s="8"/>
    </row>
    <row r="1926" spans="29:30" ht="12.75">
      <c r="AC1926" s="8"/>
      <c r="AD1926" s="8"/>
    </row>
    <row r="1927" spans="29:30" ht="12.75">
      <c r="AC1927" s="8"/>
      <c r="AD1927" s="8"/>
    </row>
    <row r="1928" spans="29:30" ht="12.75">
      <c r="AC1928" s="8"/>
      <c r="AD1928" s="8"/>
    </row>
    <row r="1929" spans="29:30" ht="12.75">
      <c r="AC1929" s="8"/>
      <c r="AD1929" s="8"/>
    </row>
    <row r="1930" spans="29:30" ht="12.75">
      <c r="AC1930" s="8"/>
      <c r="AD1930" s="8"/>
    </row>
    <row r="1931" spans="29:30" ht="12.75">
      <c r="AC1931" s="8"/>
      <c r="AD1931" s="8"/>
    </row>
    <row r="1932" spans="29:30" ht="12.75">
      <c r="AC1932" s="8"/>
      <c r="AD1932" s="8"/>
    </row>
    <row r="1933" spans="29:30" ht="12.75">
      <c r="AC1933" s="8"/>
      <c r="AD1933" s="8"/>
    </row>
    <row r="1934" spans="29:30" ht="12.75">
      <c r="AC1934" s="8"/>
      <c r="AD1934" s="8"/>
    </row>
    <row r="1935" spans="29:30" ht="12.75">
      <c r="AC1935" s="8"/>
      <c r="AD1935" s="8"/>
    </row>
    <row r="1936" spans="29:30" ht="12.75">
      <c r="AC1936" s="8"/>
      <c r="AD1936" s="8"/>
    </row>
    <row r="1937" spans="29:30" ht="12.75">
      <c r="AC1937" s="8"/>
      <c r="AD1937" s="8"/>
    </row>
    <row r="1938" spans="29:30" ht="12.75">
      <c r="AC1938" s="8"/>
      <c r="AD1938" s="8"/>
    </row>
    <row r="1939" spans="29:30" ht="12.75">
      <c r="AC1939" s="8"/>
      <c r="AD1939" s="8"/>
    </row>
    <row r="1940" spans="29:30" ht="12.75">
      <c r="AC1940" s="8"/>
      <c r="AD1940" s="8"/>
    </row>
    <row r="1941" spans="29:30" ht="12.75">
      <c r="AC1941" s="8"/>
      <c r="AD1941" s="8"/>
    </row>
    <row r="1942" spans="29:30" ht="12.75">
      <c r="AC1942" s="8"/>
      <c r="AD1942" s="8"/>
    </row>
    <row r="1943" spans="29:30" ht="12.75">
      <c r="AC1943" s="8"/>
      <c r="AD1943" s="8"/>
    </row>
    <row r="1944" spans="29:30" ht="12.75">
      <c r="AC1944" s="8"/>
      <c r="AD1944" s="8"/>
    </row>
    <row r="1945" spans="29:30" ht="12.75">
      <c r="AC1945" s="8"/>
      <c r="AD1945" s="8"/>
    </row>
    <row r="1946" spans="29:30" ht="12.75">
      <c r="AC1946" s="8"/>
      <c r="AD1946" s="8"/>
    </row>
    <row r="1947" spans="29:30" ht="12.75">
      <c r="AC1947" s="8"/>
      <c r="AD1947" s="8"/>
    </row>
    <row r="1948" spans="29:30" ht="12.75">
      <c r="AC1948" s="8"/>
      <c r="AD1948" s="8"/>
    </row>
    <row r="1949" spans="29:30" ht="12.75">
      <c r="AC1949" s="8"/>
      <c r="AD1949" s="8"/>
    </row>
    <row r="1950" spans="29:30" ht="12.75">
      <c r="AC1950" s="8"/>
      <c r="AD1950" s="8"/>
    </row>
    <row r="1951" spans="29:30" ht="12.75">
      <c r="AC1951" s="8"/>
      <c r="AD1951" s="8"/>
    </row>
    <row r="1952" spans="29:30" ht="12.75">
      <c r="AC1952" s="8"/>
      <c r="AD1952" s="8"/>
    </row>
    <row r="1953" spans="29:30" ht="12.75">
      <c r="AC1953" s="8"/>
      <c r="AD1953" s="8"/>
    </row>
    <row r="1954" spans="29:30" ht="12.75">
      <c r="AC1954" s="8"/>
      <c r="AD1954" s="8"/>
    </row>
    <row r="1955" spans="29:30" ht="12.75">
      <c r="AC1955" s="8"/>
      <c r="AD1955" s="8"/>
    </row>
    <row r="1956" spans="29:30" ht="12.75">
      <c r="AC1956" s="8"/>
      <c r="AD1956" s="8"/>
    </row>
    <row r="1957" spans="29:30" ht="12.75">
      <c r="AC1957" s="8"/>
      <c r="AD1957" s="8"/>
    </row>
    <row r="1958" spans="29:30" ht="12.75">
      <c r="AC1958" s="8"/>
      <c r="AD1958" s="8"/>
    </row>
    <row r="1959" spans="29:30" ht="12.75">
      <c r="AC1959" s="8"/>
      <c r="AD1959" s="8"/>
    </row>
    <row r="1960" spans="29:30" ht="12.75">
      <c r="AC1960" s="8"/>
      <c r="AD1960" s="8"/>
    </row>
    <row r="1961" spans="29:30" ht="12.75">
      <c r="AC1961" s="8"/>
      <c r="AD1961" s="8"/>
    </row>
    <row r="1962" spans="29:30" ht="12.75">
      <c r="AC1962" s="8"/>
      <c r="AD1962" s="8"/>
    </row>
    <row r="1963" spans="29:30" ht="12.75">
      <c r="AC1963" s="8"/>
      <c r="AD1963" s="8"/>
    </row>
    <row r="1964" spans="29:30" ht="12.75">
      <c r="AC1964" s="8"/>
      <c r="AD1964" s="8"/>
    </row>
    <row r="1965" spans="29:30" ht="12.75">
      <c r="AC1965" s="8"/>
      <c r="AD1965" s="8"/>
    </row>
    <row r="1966" spans="29:30" ht="12.75">
      <c r="AC1966" s="8"/>
      <c r="AD1966" s="8"/>
    </row>
    <row r="1967" spans="29:30" ht="12.75">
      <c r="AC1967" s="8"/>
      <c r="AD1967" s="8"/>
    </row>
    <row r="1968" spans="29:30" ht="12.75">
      <c r="AC1968" s="8"/>
      <c r="AD1968" s="8"/>
    </row>
    <row r="1969" spans="29:30" ht="12.75">
      <c r="AC1969" s="8"/>
      <c r="AD1969" s="8"/>
    </row>
    <row r="1970" spans="29:30" ht="12.75">
      <c r="AC1970" s="8"/>
      <c r="AD1970" s="8"/>
    </row>
    <row r="1971" spans="29:30" ht="12.75">
      <c r="AC1971" s="8"/>
      <c r="AD1971" s="8"/>
    </row>
    <row r="1972" spans="29:30" ht="12.75">
      <c r="AC1972" s="8"/>
      <c r="AD1972" s="8"/>
    </row>
    <row r="1973" spans="29:30" ht="12.75">
      <c r="AC1973" s="8"/>
      <c r="AD1973" s="8"/>
    </row>
    <row r="1974" spans="29:30" ht="12.75">
      <c r="AC1974" s="8"/>
      <c r="AD1974" s="8"/>
    </row>
    <row r="1975" spans="29:30" ht="12.75">
      <c r="AC1975" s="8"/>
      <c r="AD1975" s="8"/>
    </row>
    <row r="1976" spans="29:30" ht="12.75">
      <c r="AC1976" s="8"/>
      <c r="AD1976" s="8"/>
    </row>
    <row r="1977" spans="29:30" ht="12.75">
      <c r="AC1977" s="8"/>
      <c r="AD1977" s="8"/>
    </row>
    <row r="1978" spans="29:30" ht="12.75">
      <c r="AC1978" s="8"/>
      <c r="AD1978" s="8"/>
    </row>
    <row r="1979" spans="29:30" ht="12.75">
      <c r="AC1979" s="8"/>
      <c r="AD1979" s="8"/>
    </row>
    <row r="1980" spans="29:30" ht="12.75">
      <c r="AC1980" s="8"/>
      <c r="AD1980" s="8"/>
    </row>
    <row r="1981" spans="29:30" ht="12.75">
      <c r="AC1981" s="8"/>
      <c r="AD1981" s="8"/>
    </row>
    <row r="1982" spans="29:30" ht="12.75">
      <c r="AC1982" s="8"/>
      <c r="AD1982" s="8"/>
    </row>
    <row r="1983" spans="29:30" ht="12.75">
      <c r="AC1983" s="8"/>
      <c r="AD1983" s="8"/>
    </row>
    <row r="1984" spans="29:30" ht="12.75">
      <c r="AC1984" s="8"/>
      <c r="AD1984" s="8"/>
    </row>
    <row r="1985" spans="29:30" ht="12.75">
      <c r="AC1985" s="8"/>
      <c r="AD1985" s="8"/>
    </row>
    <row r="1986" spans="29:30" ht="12.75">
      <c r="AC1986" s="8"/>
      <c r="AD1986" s="8"/>
    </row>
    <row r="1987" spans="29:30" ht="12.75">
      <c r="AC1987" s="8"/>
      <c r="AD1987" s="8"/>
    </row>
    <row r="1988" spans="29:30" ht="12.75">
      <c r="AC1988" s="8"/>
      <c r="AD1988" s="8"/>
    </row>
    <row r="1989" spans="29:30" ht="12.75">
      <c r="AC1989" s="8"/>
      <c r="AD1989" s="8"/>
    </row>
    <row r="1990" spans="29:30" ht="12.75">
      <c r="AC1990" s="8"/>
      <c r="AD1990" s="8"/>
    </row>
    <row r="1991" spans="29:30" ht="12.75">
      <c r="AC1991" s="8"/>
      <c r="AD1991" s="8"/>
    </row>
    <row r="1992" spans="29:30" ht="12.75">
      <c r="AC1992" s="8"/>
      <c r="AD1992" s="8"/>
    </row>
    <row r="1993" spans="29:30" ht="12.75">
      <c r="AC1993" s="8"/>
      <c r="AD1993" s="8"/>
    </row>
    <row r="1994" spans="29:30" ht="12.75">
      <c r="AC1994" s="8"/>
      <c r="AD1994" s="8"/>
    </row>
    <row r="1995" spans="29:30" ht="12.75">
      <c r="AC1995" s="8"/>
      <c r="AD1995" s="8"/>
    </row>
    <row r="1996" spans="29:30" ht="12.75">
      <c r="AC1996" s="8"/>
      <c r="AD1996" s="8"/>
    </row>
    <row r="1997" spans="29:30" ht="12.75">
      <c r="AC1997" s="8"/>
      <c r="AD1997" s="8"/>
    </row>
    <row r="1998" spans="29:30" ht="12.75">
      <c r="AC1998" s="8"/>
      <c r="AD1998" s="8"/>
    </row>
    <row r="1999" spans="29:30" ht="12.75">
      <c r="AC1999" s="8"/>
      <c r="AD1999" s="8"/>
    </row>
    <row r="2000" spans="29:30" ht="12.75">
      <c r="AC2000" s="8"/>
      <c r="AD2000" s="8"/>
    </row>
    <row r="2001" spans="29:30" ht="12.75">
      <c r="AC2001" s="8"/>
      <c r="AD2001" s="8"/>
    </row>
    <row r="2002" spans="29:30" ht="12.75">
      <c r="AC2002" s="8"/>
      <c r="AD2002" s="8"/>
    </row>
    <row r="2003" spans="29:30" ht="12.75">
      <c r="AC2003" s="8"/>
      <c r="AD2003" s="8"/>
    </row>
    <row r="2004" spans="29:30" ht="12.75">
      <c r="AC2004" s="8"/>
      <c r="AD2004" s="8"/>
    </row>
    <row r="2005" spans="29:30" ht="12.75">
      <c r="AC2005" s="8"/>
      <c r="AD2005" s="8"/>
    </row>
    <row r="2006" spans="29:30" ht="12.75">
      <c r="AC2006" s="8"/>
      <c r="AD2006" s="8"/>
    </row>
    <row r="2007" spans="29:30" ht="12.75">
      <c r="AC2007" s="8"/>
      <c r="AD2007" s="8"/>
    </row>
    <row r="2008" spans="29:30" ht="12.75">
      <c r="AC2008" s="8"/>
      <c r="AD2008" s="8"/>
    </row>
    <row r="2009" spans="29:30" ht="12.75">
      <c r="AC2009" s="8"/>
      <c r="AD2009" s="8"/>
    </row>
    <row r="2010" spans="29:30" ht="12.75">
      <c r="AC2010" s="8"/>
      <c r="AD2010" s="8"/>
    </row>
    <row r="2011" spans="29:30" ht="12.75">
      <c r="AC2011" s="8"/>
      <c r="AD2011" s="8"/>
    </row>
    <row r="2012" spans="29:30" ht="12.75">
      <c r="AC2012" s="8"/>
      <c r="AD2012" s="8"/>
    </row>
    <row r="2013" spans="29:30" ht="12.75">
      <c r="AC2013" s="8"/>
      <c r="AD2013" s="8"/>
    </row>
    <row r="2014" spans="29:30" ht="12.75">
      <c r="AC2014" s="8"/>
      <c r="AD2014" s="8"/>
    </row>
    <row r="2015" spans="29:30" ht="12.75">
      <c r="AC2015" s="8"/>
      <c r="AD2015" s="8"/>
    </row>
    <row r="2016" spans="29:30" ht="12.75">
      <c r="AC2016" s="8"/>
      <c r="AD2016" s="8"/>
    </row>
    <row r="2017" spans="29:30" ht="12.75">
      <c r="AC2017" s="8"/>
      <c r="AD2017" s="8"/>
    </row>
    <row r="2018" spans="29:30" ht="12.75">
      <c r="AC2018" s="8"/>
      <c r="AD2018" s="8"/>
    </row>
    <row r="2019" spans="29:30" ht="12.75">
      <c r="AC2019" s="8"/>
      <c r="AD2019" s="8"/>
    </row>
    <row r="2020" spans="29:30" ht="12.75">
      <c r="AC2020" s="8"/>
      <c r="AD2020" s="8"/>
    </row>
    <row r="2021" spans="29:30" ht="12.75">
      <c r="AC2021" s="8"/>
      <c r="AD2021" s="8"/>
    </row>
    <row r="2022" spans="29:30" ht="12.75">
      <c r="AC2022" s="8"/>
      <c r="AD2022" s="8"/>
    </row>
    <row r="2023" spans="29:30" ht="12.75">
      <c r="AC2023" s="8"/>
      <c r="AD2023" s="8"/>
    </row>
    <row r="2024" spans="29:30" ht="12.75">
      <c r="AC2024" s="8"/>
      <c r="AD2024" s="8"/>
    </row>
    <row r="2025" spans="29:30" ht="12.75">
      <c r="AC2025" s="8"/>
      <c r="AD2025" s="8"/>
    </row>
    <row r="2026" spans="29:30" ht="12.75">
      <c r="AC2026" s="8"/>
      <c r="AD2026" s="8"/>
    </row>
    <row r="2027" spans="29:30" ht="12.75">
      <c r="AC2027" s="8"/>
      <c r="AD2027" s="8"/>
    </row>
    <row r="2028" spans="29:30" ht="12.75">
      <c r="AC2028" s="8"/>
      <c r="AD2028" s="8"/>
    </row>
    <row r="2029" spans="29:30" ht="12.75">
      <c r="AC2029" s="8"/>
      <c r="AD2029" s="8"/>
    </row>
    <row r="2030" spans="29:30" ht="12.75">
      <c r="AC2030" s="8"/>
      <c r="AD2030" s="8"/>
    </row>
    <row r="2031" spans="29:30" ht="12.75">
      <c r="AC2031" s="8"/>
      <c r="AD2031" s="8"/>
    </row>
    <row r="2032" spans="29:30" ht="12.75">
      <c r="AC2032" s="8"/>
      <c r="AD2032" s="8"/>
    </row>
    <row r="2033" spans="29:30" ht="12.75">
      <c r="AC2033" s="8"/>
      <c r="AD2033" s="8"/>
    </row>
    <row r="2034" spans="29:30" ht="12.75">
      <c r="AC2034" s="8"/>
      <c r="AD2034" s="8"/>
    </row>
    <row r="2035" spans="29:30" ht="12.75">
      <c r="AC2035" s="8"/>
      <c r="AD2035" s="8"/>
    </row>
    <row r="2036" spans="29:30" ht="12.75">
      <c r="AC2036" s="8"/>
      <c r="AD2036" s="8"/>
    </row>
    <row r="2037" spans="29:30" ht="12.75">
      <c r="AC2037" s="8"/>
      <c r="AD2037" s="8"/>
    </row>
    <row r="2038" spans="29:30" ht="12.75">
      <c r="AC2038" s="8"/>
      <c r="AD2038" s="8"/>
    </row>
    <row r="2039" spans="29:30" ht="12.75">
      <c r="AC2039" s="8"/>
      <c r="AD2039" s="8"/>
    </row>
    <row r="2040" spans="29:30" ht="12.75">
      <c r="AC2040" s="8"/>
      <c r="AD2040" s="8"/>
    </row>
    <row r="2041" spans="29:30" ht="12.75">
      <c r="AC2041" s="8"/>
      <c r="AD2041" s="8"/>
    </row>
    <row r="2042" spans="29:30" ht="12.75">
      <c r="AC2042" s="8"/>
      <c r="AD2042" s="8"/>
    </row>
    <row r="2043" spans="29:30" ht="12.75">
      <c r="AC2043" s="8"/>
      <c r="AD2043" s="8"/>
    </row>
    <row r="2044" spans="29:30" ht="12.75">
      <c r="AC2044" s="8"/>
      <c r="AD2044" s="8"/>
    </row>
    <row r="2045" spans="29:30" ht="12.75">
      <c r="AC2045" s="8"/>
      <c r="AD2045" s="8"/>
    </row>
    <row r="2046" spans="29:30" ht="12.75">
      <c r="AC2046" s="8"/>
      <c r="AD2046" s="8"/>
    </row>
    <row r="2047" spans="29:30" ht="12.75">
      <c r="AC2047" s="8"/>
      <c r="AD2047" s="8"/>
    </row>
    <row r="2048" spans="29:30" ht="12.75">
      <c r="AC2048" s="8"/>
      <c r="AD2048" s="8"/>
    </row>
    <row r="2049" spans="29:30" ht="12.75">
      <c r="AC2049" s="8"/>
      <c r="AD2049" s="8"/>
    </row>
    <row r="2050" spans="29:30" ht="12.75">
      <c r="AC2050" s="8"/>
      <c r="AD2050" s="8"/>
    </row>
    <row r="2051" spans="29:30" ht="12.75">
      <c r="AC2051" s="8"/>
      <c r="AD2051" s="8"/>
    </row>
    <row r="2052" spans="29:30" ht="12.75">
      <c r="AC2052" s="8"/>
      <c r="AD2052" s="8"/>
    </row>
    <row r="2053" spans="29:30" ht="12.75">
      <c r="AC2053" s="8"/>
      <c r="AD2053" s="8"/>
    </row>
    <row r="2054" spans="29:30" ht="12.75">
      <c r="AC2054" s="8"/>
      <c r="AD2054" s="8"/>
    </row>
    <row r="2055" spans="29:30" ht="12.75">
      <c r="AC2055" s="8"/>
      <c r="AD2055" s="8"/>
    </row>
    <row r="2056" spans="29:30" ht="12.75">
      <c r="AC2056" s="8"/>
      <c r="AD2056" s="8"/>
    </row>
    <row r="2057" spans="29:30" ht="12.75">
      <c r="AC2057" s="8"/>
      <c r="AD2057" s="8"/>
    </row>
    <row r="2058" spans="29:30" ht="12.75">
      <c r="AC2058" s="8"/>
      <c r="AD2058" s="8"/>
    </row>
    <row r="2059" spans="29:30" ht="12.75">
      <c r="AC2059" s="8"/>
      <c r="AD2059" s="8"/>
    </row>
    <row r="2060" spans="29:30" ht="12.75">
      <c r="AC2060" s="8"/>
      <c r="AD2060" s="8"/>
    </row>
    <row r="2061" spans="29:30" ht="12.75">
      <c r="AC2061" s="8"/>
      <c r="AD2061" s="8"/>
    </row>
    <row r="2062" spans="29:30" ht="12.75">
      <c r="AC2062" s="8"/>
      <c r="AD2062" s="8"/>
    </row>
    <row r="2063" spans="29:30" ht="12.75">
      <c r="AC2063" s="8"/>
      <c r="AD2063" s="8"/>
    </row>
    <row r="2064" spans="29:30" ht="12.75">
      <c r="AC2064" s="8"/>
      <c r="AD2064" s="8"/>
    </row>
    <row r="2065" spans="29:30" ht="12.75">
      <c r="AC2065" s="8"/>
      <c r="AD2065" s="8"/>
    </row>
    <row r="2066" spans="29:30" ht="12.75">
      <c r="AC2066" s="8"/>
      <c r="AD2066" s="8"/>
    </row>
    <row r="2067" spans="29:30" ht="12.75">
      <c r="AC2067" s="8"/>
      <c r="AD2067" s="8"/>
    </row>
    <row r="2068" spans="29:30" ht="12.75">
      <c r="AC2068" s="8"/>
      <c r="AD2068" s="8"/>
    </row>
    <row r="2069" spans="29:30" ht="12.75">
      <c r="AC2069" s="8"/>
      <c r="AD2069" s="8"/>
    </row>
    <row r="2070" spans="29:30" ht="12.75">
      <c r="AC2070" s="8"/>
      <c r="AD2070" s="8"/>
    </row>
    <row r="2071" spans="29:30" ht="12.75">
      <c r="AC2071" s="8"/>
      <c r="AD2071" s="8"/>
    </row>
    <row r="2072" spans="29:30" ht="12.75">
      <c r="AC2072" s="8"/>
      <c r="AD2072" s="8"/>
    </row>
    <row r="2073" spans="29:30" ht="12.75">
      <c r="AC2073" s="8"/>
      <c r="AD2073" s="8"/>
    </row>
    <row r="2074" spans="29:30" ht="12.75">
      <c r="AC2074" s="8"/>
      <c r="AD2074" s="8"/>
    </row>
    <row r="2075" spans="29:30" ht="12.75">
      <c r="AC2075" s="8"/>
      <c r="AD2075" s="8"/>
    </row>
    <row r="2076" spans="29:30" ht="12.75">
      <c r="AC2076" s="8"/>
      <c r="AD2076" s="8"/>
    </row>
    <row r="2077" spans="29:30" ht="12.75">
      <c r="AC2077" s="8"/>
      <c r="AD2077" s="8"/>
    </row>
    <row r="2078" spans="29:30" ht="12.75">
      <c r="AC2078" s="8"/>
      <c r="AD2078" s="8"/>
    </row>
    <row r="2079" spans="29:30" ht="12.75">
      <c r="AC2079" s="8"/>
      <c r="AD2079" s="8"/>
    </row>
    <row r="2080" spans="29:30" ht="12.75">
      <c r="AC2080" s="8"/>
      <c r="AD2080" s="8"/>
    </row>
    <row r="2081" spans="29:30" ht="12.75">
      <c r="AC2081" s="8"/>
      <c r="AD2081" s="8"/>
    </row>
    <row r="2082" spans="29:30" ht="12.75">
      <c r="AC2082" s="8"/>
      <c r="AD2082" s="8"/>
    </row>
    <row r="2083" spans="29:30" ht="12.75">
      <c r="AC2083" s="8"/>
      <c r="AD2083" s="8"/>
    </row>
    <row r="2084" spans="29:30" ht="12.75">
      <c r="AC2084" s="8"/>
      <c r="AD2084" s="8"/>
    </row>
    <row r="2085" spans="29:30" ht="12.75">
      <c r="AC2085" s="8"/>
      <c r="AD2085" s="8"/>
    </row>
    <row r="2086" spans="29:30" ht="12.75">
      <c r="AC2086" s="8"/>
      <c r="AD2086" s="8"/>
    </row>
    <row r="2087" spans="29:30" ht="12.75">
      <c r="AC2087" s="8"/>
      <c r="AD2087" s="8"/>
    </row>
    <row r="2088" spans="29:30" ht="12.75">
      <c r="AC2088" s="8"/>
      <c r="AD2088" s="8"/>
    </row>
    <row r="2089" spans="29:30" ht="12.75">
      <c r="AC2089" s="8"/>
      <c r="AD2089" s="8"/>
    </row>
    <row r="2090" spans="29:30" ht="12.75">
      <c r="AC2090" s="8"/>
      <c r="AD2090" s="8"/>
    </row>
    <row r="2091" spans="29:30" ht="12.75">
      <c r="AC2091" s="8"/>
      <c r="AD2091" s="8"/>
    </row>
    <row r="2092" spans="29:30" ht="12.75">
      <c r="AC2092" s="8"/>
      <c r="AD2092" s="8"/>
    </row>
    <row r="2093" spans="29:30" ht="12.75">
      <c r="AC2093" s="8"/>
      <c r="AD2093" s="8"/>
    </row>
    <row r="2094" spans="29:30" ht="12.75">
      <c r="AC2094" s="8"/>
      <c r="AD2094" s="8"/>
    </row>
    <row r="2095" spans="29:30" ht="12.75">
      <c r="AC2095" s="8"/>
      <c r="AD2095" s="8"/>
    </row>
    <row r="2096" spans="29:30" ht="12.75">
      <c r="AC2096" s="8"/>
      <c r="AD2096" s="8"/>
    </row>
    <row r="2097" spans="29:30" ht="12.75">
      <c r="AC2097" s="8"/>
      <c r="AD2097" s="8"/>
    </row>
    <row r="2098" spans="29:30" ht="12.75">
      <c r="AC2098" s="8"/>
      <c r="AD2098" s="8"/>
    </row>
    <row r="2099" spans="29:30" ht="12.75">
      <c r="AC2099" s="8"/>
      <c r="AD2099" s="8"/>
    </row>
    <row r="2100" spans="29:30" ht="12.75">
      <c r="AC2100" s="8"/>
      <c r="AD2100" s="8"/>
    </row>
    <row r="2101" spans="29:30" ht="12.75">
      <c r="AC2101" s="8"/>
      <c r="AD2101" s="8"/>
    </row>
    <row r="2102" spans="29:30" ht="12.75">
      <c r="AC2102" s="8"/>
      <c r="AD2102" s="8"/>
    </row>
    <row r="2103" spans="29:30" ht="12.75">
      <c r="AC2103" s="8"/>
      <c r="AD2103" s="8"/>
    </row>
    <row r="2104" spans="29:30" ht="12.75">
      <c r="AC2104" s="8"/>
      <c r="AD2104" s="8"/>
    </row>
    <row r="2105" spans="29:30" ht="12.75">
      <c r="AC2105" s="8"/>
      <c r="AD2105" s="8"/>
    </row>
    <row r="2106" spans="29:30" ht="12.75">
      <c r="AC2106" s="8"/>
      <c r="AD2106" s="8"/>
    </row>
    <row r="2107" spans="29:30" ht="12.75">
      <c r="AC2107" s="8"/>
      <c r="AD2107" s="8"/>
    </row>
    <row r="2108" spans="29:30" ht="12.75">
      <c r="AC2108" s="8"/>
      <c r="AD2108" s="8"/>
    </row>
    <row r="2109" spans="29:30" ht="12.75">
      <c r="AC2109" s="8"/>
      <c r="AD2109" s="8"/>
    </row>
    <row r="2110" spans="29:30" ht="12.75">
      <c r="AC2110" s="8"/>
      <c r="AD2110" s="8"/>
    </row>
    <row r="2111" spans="29:30" ht="12.75">
      <c r="AC2111" s="8"/>
      <c r="AD2111" s="8"/>
    </row>
    <row r="2112" spans="29:30" ht="12.75">
      <c r="AC2112" s="8"/>
      <c r="AD2112" s="8"/>
    </row>
    <row r="2113" spans="29:30" ht="12.75">
      <c r="AC2113" s="8"/>
      <c r="AD2113" s="8"/>
    </row>
    <row r="2114" spans="29:30" ht="12.75">
      <c r="AC2114" s="8"/>
      <c r="AD2114" s="8"/>
    </row>
    <row r="2115" spans="29:30" ht="12.75">
      <c r="AC2115" s="8"/>
      <c r="AD2115" s="8"/>
    </row>
    <row r="2116" spans="29:30" ht="12.75">
      <c r="AC2116" s="8"/>
      <c r="AD2116" s="8"/>
    </row>
    <row r="2117" spans="29:30" ht="12.75">
      <c r="AC2117" s="8"/>
      <c r="AD2117" s="8"/>
    </row>
    <row r="2118" spans="29:30" ht="12.75">
      <c r="AC2118" s="8"/>
      <c r="AD2118" s="8"/>
    </row>
    <row r="2119" spans="29:30" ht="12.75">
      <c r="AC2119" s="8"/>
      <c r="AD2119" s="8"/>
    </row>
    <row r="2120" spans="29:30" ht="12.75">
      <c r="AC2120" s="8"/>
      <c r="AD2120" s="8"/>
    </row>
    <row r="2121" spans="29:30" ht="12.75">
      <c r="AC2121" s="8"/>
      <c r="AD2121" s="8"/>
    </row>
    <row r="2122" spans="29:30" ht="12.75">
      <c r="AC2122" s="8"/>
      <c r="AD2122" s="8"/>
    </row>
    <row r="2123" spans="29:30" ht="12.75">
      <c r="AC2123" s="8"/>
      <c r="AD2123" s="8"/>
    </row>
    <row r="2124" spans="29:30" ht="12.75">
      <c r="AC2124" s="8"/>
      <c r="AD2124" s="8"/>
    </row>
    <row r="2125" spans="29:30" ht="12.75">
      <c r="AC2125" s="8"/>
      <c r="AD2125" s="8"/>
    </row>
    <row r="2126" spans="29:30" ht="12.75">
      <c r="AC2126" s="8"/>
      <c r="AD2126" s="8"/>
    </row>
    <row r="2127" spans="29:30" ht="12.75">
      <c r="AC2127" s="8"/>
      <c r="AD2127" s="8"/>
    </row>
    <row r="2128" spans="29:30" ht="12.75">
      <c r="AC2128" s="8"/>
      <c r="AD2128" s="8"/>
    </row>
    <row r="2129" spans="29:30" ht="12.75">
      <c r="AC2129" s="8"/>
      <c r="AD2129" s="8"/>
    </row>
    <row r="2130" spans="29:30" ht="12.75">
      <c r="AC2130" s="8"/>
      <c r="AD2130" s="8"/>
    </row>
    <row r="2131" spans="29:30" ht="12.75">
      <c r="AC2131" s="8"/>
      <c r="AD2131" s="8"/>
    </row>
    <row r="2132" spans="29:30" ht="12.75">
      <c r="AC2132" s="8"/>
      <c r="AD2132" s="8"/>
    </row>
    <row r="2133" spans="29:30" ht="12.75">
      <c r="AC2133" s="8"/>
      <c r="AD2133" s="8"/>
    </row>
    <row r="2134" spans="29:30" ht="12.75">
      <c r="AC2134" s="8"/>
      <c r="AD2134" s="8"/>
    </row>
    <row r="2135" spans="29:30" ht="12.75">
      <c r="AC2135" s="8"/>
      <c r="AD2135" s="8"/>
    </row>
    <row r="2136" spans="29:30" ht="12.75">
      <c r="AC2136" s="8"/>
      <c r="AD2136" s="8"/>
    </row>
    <row r="2137" spans="29:30" ht="12.75">
      <c r="AC2137" s="8"/>
      <c r="AD2137" s="8"/>
    </row>
    <row r="2138" spans="29:30" ht="12.75">
      <c r="AC2138" s="8"/>
      <c r="AD2138" s="8"/>
    </row>
    <row r="2139" spans="29:30" ht="12.75">
      <c r="AC2139" s="8"/>
      <c r="AD2139" s="8"/>
    </row>
    <row r="2140" spans="29:30" ht="12.75">
      <c r="AC2140" s="8"/>
      <c r="AD2140" s="8"/>
    </row>
    <row r="2141" spans="29:30" ht="12.75">
      <c r="AC2141" s="8"/>
      <c r="AD2141" s="8"/>
    </row>
    <row r="2142" spans="29:30" ht="12.75">
      <c r="AC2142" s="8"/>
      <c r="AD2142" s="8"/>
    </row>
    <row r="2143" spans="29:30" ht="12.75">
      <c r="AC2143" s="8"/>
      <c r="AD2143" s="8"/>
    </row>
    <row r="2144" spans="29:30" ht="12.75">
      <c r="AC2144" s="8"/>
      <c r="AD2144" s="8"/>
    </row>
    <row r="2145" spans="29:30" ht="12.75">
      <c r="AC2145" s="8"/>
      <c r="AD2145" s="8"/>
    </row>
    <row r="2146" spans="29:30" ht="12.75">
      <c r="AC2146" s="8"/>
      <c r="AD2146" s="8"/>
    </row>
    <row r="2147" spans="29:30" ht="12.75">
      <c r="AC2147" s="8"/>
      <c r="AD2147" s="8"/>
    </row>
    <row r="2148" spans="29:30" ht="12.75">
      <c r="AC2148" s="8"/>
      <c r="AD2148" s="8"/>
    </row>
    <row r="2149" spans="29:30" ht="12.75">
      <c r="AC2149" s="8"/>
      <c r="AD2149" s="8"/>
    </row>
    <row r="2150" spans="29:30" ht="12.75">
      <c r="AC2150" s="8"/>
      <c r="AD2150" s="8"/>
    </row>
    <row r="2151" spans="29:30" ht="12.75">
      <c r="AC2151" s="8"/>
      <c r="AD2151" s="8"/>
    </row>
    <row r="2152" spans="29:30" ht="12.75">
      <c r="AC2152" s="8"/>
      <c r="AD2152" s="8"/>
    </row>
    <row r="2153" spans="29:30" ht="12.75">
      <c r="AC2153" s="8"/>
      <c r="AD2153" s="8"/>
    </row>
    <row r="2154" spans="29:30" ht="12.75">
      <c r="AC2154" s="8"/>
      <c r="AD2154" s="8"/>
    </row>
    <row r="2155" spans="29:30" ht="12.75">
      <c r="AC2155" s="8"/>
      <c r="AD2155" s="8"/>
    </row>
    <row r="2156" spans="29:30" ht="12.75">
      <c r="AC2156" s="8"/>
      <c r="AD2156" s="8"/>
    </row>
    <row r="2157" spans="29:30" ht="12.75">
      <c r="AC2157" s="8"/>
      <c r="AD2157" s="8"/>
    </row>
    <row r="2158" spans="29:30" ht="12.75">
      <c r="AC2158" s="8"/>
      <c r="AD2158" s="8"/>
    </row>
    <row r="2159" spans="29:30" ht="12.75">
      <c r="AC2159" s="8"/>
      <c r="AD2159" s="8"/>
    </row>
    <row r="2160" spans="29:30" ht="12.75">
      <c r="AC2160" s="8"/>
      <c r="AD2160" s="8"/>
    </row>
    <row r="2161" spans="29:30" ht="12.75">
      <c r="AC2161" s="8"/>
      <c r="AD2161" s="8"/>
    </row>
    <row r="2162" spans="29:30" ht="12.75">
      <c r="AC2162" s="8"/>
      <c r="AD2162" s="8"/>
    </row>
    <row r="2163" spans="29:30" ht="12.75">
      <c r="AC2163" s="8"/>
      <c r="AD2163" s="8"/>
    </row>
    <row r="2164" spans="29:30" ht="12.75">
      <c r="AC2164" s="8"/>
      <c r="AD2164" s="8"/>
    </row>
    <row r="2165" spans="29:30" ht="12.75">
      <c r="AC2165" s="8"/>
      <c r="AD2165" s="8"/>
    </row>
    <row r="2166" spans="29:30" ht="12.75">
      <c r="AC2166" s="8"/>
      <c r="AD2166" s="8"/>
    </row>
    <row r="2167" spans="29:30" ht="12.75">
      <c r="AC2167" s="8"/>
      <c r="AD2167" s="8"/>
    </row>
    <row r="2168" spans="29:30" ht="12.75">
      <c r="AC2168" s="8"/>
      <c r="AD2168" s="8"/>
    </row>
    <row r="2169" spans="29:30" ht="12.75">
      <c r="AC2169" s="8"/>
      <c r="AD2169" s="8"/>
    </row>
    <row r="2170" spans="29:30" ht="12.75">
      <c r="AC2170" s="8"/>
      <c r="AD2170" s="8"/>
    </row>
    <row r="2171" spans="29:30" ht="12.75">
      <c r="AC2171" s="8"/>
      <c r="AD2171" s="8"/>
    </row>
    <row r="2172" spans="29:30" ht="12.75">
      <c r="AC2172" s="8"/>
      <c r="AD2172" s="8"/>
    </row>
    <row r="2173" spans="29:30" ht="12.75">
      <c r="AC2173" s="8"/>
      <c r="AD2173" s="8"/>
    </row>
    <row r="2174" spans="29:30" ht="12.75">
      <c r="AC2174" s="8"/>
      <c r="AD2174" s="8"/>
    </row>
    <row r="2175" spans="29:30" ht="12.75">
      <c r="AC2175" s="8"/>
      <c r="AD2175" s="8"/>
    </row>
    <row r="2176" spans="29:30" ht="12.75">
      <c r="AC2176" s="8"/>
      <c r="AD2176" s="8"/>
    </row>
    <row r="2177" spans="29:30" ht="12.75">
      <c r="AC2177" s="8"/>
      <c r="AD2177" s="8"/>
    </row>
    <row r="2178" spans="29:30" ht="12.75">
      <c r="AC2178" s="8"/>
      <c r="AD2178" s="8"/>
    </row>
    <row r="2179" spans="29:30" ht="12.75">
      <c r="AC2179" s="8"/>
      <c r="AD2179" s="8"/>
    </row>
    <row r="2180" spans="29:30" ht="12.75">
      <c r="AC2180" s="8"/>
      <c r="AD2180" s="8"/>
    </row>
    <row r="2181" spans="29:30" ht="12.75">
      <c r="AC2181" s="8"/>
      <c r="AD2181" s="8"/>
    </row>
    <row r="2182" spans="29:30" ht="12.75">
      <c r="AC2182" s="8"/>
      <c r="AD2182" s="8"/>
    </row>
    <row r="2183" spans="29:30" ht="12.75">
      <c r="AC2183" s="8"/>
      <c r="AD2183" s="8"/>
    </row>
    <row r="2184" spans="29:30" ht="12.75">
      <c r="AC2184" s="8"/>
      <c r="AD2184" s="8"/>
    </row>
    <row r="2185" spans="29:30" ht="12.75">
      <c r="AC2185" s="8"/>
      <c r="AD2185" s="8"/>
    </row>
    <row r="2186" spans="29:30" ht="12.75">
      <c r="AC2186" s="8"/>
      <c r="AD2186" s="8"/>
    </row>
    <row r="2187" spans="29:30" ht="12.75">
      <c r="AC2187" s="8"/>
      <c r="AD2187" s="8"/>
    </row>
    <row r="2188" spans="29:30" ht="12.75">
      <c r="AC2188" s="8"/>
      <c r="AD2188" s="8"/>
    </row>
    <row r="2189" spans="29:30" ht="12.75">
      <c r="AC2189" s="8"/>
      <c r="AD2189" s="8"/>
    </row>
    <row r="2190" spans="29:30" ht="12.75">
      <c r="AC2190" s="8"/>
      <c r="AD2190" s="8"/>
    </row>
    <row r="2191" spans="29:30" ht="12.75">
      <c r="AC2191" s="8"/>
      <c r="AD2191" s="8"/>
    </row>
    <row r="2192" spans="29:30" ht="12.75">
      <c r="AC2192" s="8"/>
      <c r="AD2192" s="8"/>
    </row>
    <row r="2193" spans="29:30" ht="12.75">
      <c r="AC2193" s="8"/>
      <c r="AD2193" s="8"/>
    </row>
    <row r="2194" spans="29:30" ht="12.75">
      <c r="AC2194" s="8"/>
      <c r="AD2194" s="8"/>
    </row>
    <row r="2195" spans="29:30" ht="12.75">
      <c r="AC2195" s="8"/>
      <c r="AD2195" s="8"/>
    </row>
    <row r="2196" spans="29:30" ht="12.75">
      <c r="AC2196" s="8"/>
      <c r="AD2196" s="8"/>
    </row>
    <row r="2197" spans="29:30" ht="12.75">
      <c r="AC2197" s="8"/>
      <c r="AD2197" s="8"/>
    </row>
    <row r="2198" spans="29:30" ht="12.75">
      <c r="AC2198" s="8"/>
      <c r="AD2198" s="8"/>
    </row>
    <row r="2199" spans="29:30" ht="12.75">
      <c r="AC2199" s="8"/>
      <c r="AD2199" s="8"/>
    </row>
    <row r="2200" spans="29:30" ht="12.75">
      <c r="AC2200" s="8"/>
      <c r="AD2200" s="8"/>
    </row>
    <row r="2201" spans="29:30" ht="12.75">
      <c r="AC2201" s="8"/>
      <c r="AD2201" s="8"/>
    </row>
    <row r="2202" spans="29:30" ht="12.75">
      <c r="AC2202" s="8"/>
      <c r="AD2202" s="8"/>
    </row>
    <row r="2203" spans="29:30" ht="12.75">
      <c r="AC2203" s="8"/>
      <c r="AD2203" s="8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scale="72" r:id="rId1"/>
  <colBreaks count="4" manualBreakCount="4">
    <brk id="20" max="79" man="1"/>
    <brk id="21" max="81" man="1"/>
    <brk id="22" max="80" man="1"/>
    <brk id="2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180</v>
      </c>
      <c r="C1" t="s">
        <v>181</v>
      </c>
      <c r="D1" s="146" t="s">
        <v>182</v>
      </c>
      <c r="E1" s="143" t="s">
        <v>183</v>
      </c>
      <c r="F1" s="143" t="s">
        <v>184</v>
      </c>
      <c r="G1" t="s">
        <v>185</v>
      </c>
      <c r="H1" t="s">
        <v>186</v>
      </c>
      <c r="I1" t="s">
        <v>180</v>
      </c>
      <c r="J1" s="146" t="s">
        <v>187</v>
      </c>
      <c r="K1" t="s">
        <v>195</v>
      </c>
      <c r="L1" s="143" t="s">
        <v>183</v>
      </c>
      <c r="M1" s="143" t="s">
        <v>184</v>
      </c>
      <c r="N1" t="s">
        <v>185</v>
      </c>
      <c r="O1" t="s">
        <v>200</v>
      </c>
      <c r="P1" t="s">
        <v>180</v>
      </c>
      <c r="Q1" t="s">
        <v>181</v>
      </c>
      <c r="R1" s="144" t="s">
        <v>182</v>
      </c>
    </row>
    <row r="2" spans="1:17" ht="12.75">
      <c r="A2" s="144" t="s">
        <v>207</v>
      </c>
      <c r="B2" s="142" t="s">
        <v>188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208</v>
      </c>
      <c r="B3" s="142"/>
      <c r="C3" s="142" t="s">
        <v>189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209</v>
      </c>
      <c r="B4" s="142"/>
      <c r="C4" s="142"/>
      <c r="D4" s="146" t="s">
        <v>190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192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191</v>
      </c>
      <c r="I6" s="142"/>
      <c r="K6" s="142"/>
      <c r="N6" s="142"/>
      <c r="O6" s="142"/>
      <c r="P6" s="142"/>
      <c r="Q6" s="142"/>
    </row>
    <row r="7" spans="2:18" ht="12.75">
      <c r="B7" s="142" t="s">
        <v>211</v>
      </c>
      <c r="C7" s="142" t="s">
        <v>211</v>
      </c>
      <c r="D7" s="146" t="s">
        <v>211</v>
      </c>
      <c r="E7" s="142"/>
      <c r="F7" s="142"/>
      <c r="G7" s="142" t="s">
        <v>211</v>
      </c>
      <c r="H7" s="142" t="s">
        <v>210</v>
      </c>
      <c r="I7" s="142" t="s">
        <v>193</v>
      </c>
      <c r="K7" s="142" t="s">
        <v>219</v>
      </c>
      <c r="N7" s="142" t="s">
        <v>196</v>
      </c>
      <c r="O7" s="142"/>
      <c r="P7" s="142"/>
      <c r="Q7" s="142"/>
      <c r="R7" s="144" t="s">
        <v>201</v>
      </c>
    </row>
    <row r="8" spans="2:17" ht="12.75">
      <c r="B8" s="142"/>
      <c r="C8" s="142"/>
      <c r="E8" s="142"/>
      <c r="F8" s="142"/>
      <c r="G8" s="142"/>
      <c r="H8" s="145" t="s">
        <v>212</v>
      </c>
      <c r="I8" s="142"/>
      <c r="K8" s="142" t="s">
        <v>194</v>
      </c>
      <c r="N8" s="142" t="s">
        <v>197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198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199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216</v>
      </c>
    </row>
    <row r="13" spans="2:20" ht="12.75">
      <c r="B13" t="s">
        <v>202</v>
      </c>
      <c r="T13" s="145" t="s">
        <v>217</v>
      </c>
    </row>
    <row r="14" spans="2:3" ht="12.75">
      <c r="B14" t="s">
        <v>203</v>
      </c>
      <c r="C14" t="s">
        <v>204</v>
      </c>
    </row>
    <row r="15" spans="4:20" ht="12.75">
      <c r="D15" s="146" t="s">
        <v>205</v>
      </c>
      <c r="T15" s="145" t="s">
        <v>218</v>
      </c>
    </row>
    <row r="16" ht="12.75">
      <c r="G16" t="s">
        <v>206</v>
      </c>
    </row>
    <row r="17" ht="12.75">
      <c r="H17" t="s">
        <v>206</v>
      </c>
    </row>
    <row r="18" ht="12.75">
      <c r="I18" t="s">
        <v>206</v>
      </c>
    </row>
    <row r="20" spans="8:15" ht="12.75">
      <c r="H20" t="s">
        <v>213</v>
      </c>
      <c r="O20" t="s">
        <v>213</v>
      </c>
    </row>
    <row r="21" spans="8:15" ht="12.75">
      <c r="H21" t="s">
        <v>215</v>
      </c>
      <c r="O21" t="s">
        <v>214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26" sqref="I26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1" t="s">
        <v>294</v>
      </c>
      <c r="B1" s="181"/>
    </row>
    <row r="3" spans="1:7" ht="12.75">
      <c r="A3" t="s">
        <v>283</v>
      </c>
      <c r="B3" s="97" t="s">
        <v>295</v>
      </c>
      <c r="C3" t="s">
        <v>285</v>
      </c>
      <c r="D3" t="s">
        <v>297</v>
      </c>
      <c r="E3" t="s">
        <v>296</v>
      </c>
      <c r="G3" t="s">
        <v>302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85" t="s">
        <v>24</v>
      </c>
    </row>
    <row r="17" spans="1:4" ht="12.75">
      <c r="A17">
        <v>15</v>
      </c>
      <c r="C17">
        <v>0</v>
      </c>
      <c r="D17" s="185"/>
    </row>
    <row r="18" spans="1:5" ht="12.75">
      <c r="A18">
        <v>16</v>
      </c>
      <c r="B18">
        <v>18.04</v>
      </c>
      <c r="C18">
        <v>576</v>
      </c>
      <c r="D18" s="185" t="s">
        <v>24</v>
      </c>
      <c r="E18">
        <v>19.04</v>
      </c>
    </row>
    <row r="19" spans="1:4" ht="12.75">
      <c r="A19">
        <v>17</v>
      </c>
      <c r="C19">
        <v>0</v>
      </c>
      <c r="D19" s="185"/>
    </row>
    <row r="20" spans="1:4" ht="12.75">
      <c r="A20">
        <v>18</v>
      </c>
      <c r="C20">
        <v>0</v>
      </c>
      <c r="D20" s="185"/>
    </row>
    <row r="21" spans="1:5" ht="12.75">
      <c r="A21">
        <v>19</v>
      </c>
      <c r="B21">
        <v>9.05</v>
      </c>
      <c r="C21">
        <v>688</v>
      </c>
      <c r="D21" s="185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85" t="s">
        <v>24</v>
      </c>
    </row>
    <row r="23" spans="1:6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282</v>
      </c>
    </row>
    <row r="24" spans="1:6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282</v>
      </c>
    </row>
    <row r="25" spans="1:6" ht="12.75">
      <c r="A25">
        <v>23</v>
      </c>
      <c r="B25">
        <v>7.06</v>
      </c>
      <c r="C25" s="251">
        <v>700</v>
      </c>
      <c r="D25" s="185" t="s">
        <v>24</v>
      </c>
      <c r="E25">
        <v>8.06</v>
      </c>
      <c r="F25" s="193" t="s">
        <v>317</v>
      </c>
    </row>
    <row r="26" spans="1:9" ht="12.75">
      <c r="A26">
        <v>24</v>
      </c>
      <c r="B26">
        <v>12.06</v>
      </c>
      <c r="C26" s="251">
        <v>689</v>
      </c>
      <c r="D26" s="185" t="s">
        <v>24</v>
      </c>
      <c r="E26">
        <v>14.06</v>
      </c>
      <c r="F26" s="193" t="s">
        <v>347</v>
      </c>
      <c r="I26" s="222" t="s">
        <v>352</v>
      </c>
    </row>
    <row r="27" spans="1:9" ht="12.75">
      <c r="A27">
        <v>24</v>
      </c>
      <c r="B27">
        <v>16.06</v>
      </c>
      <c r="C27" s="251">
        <v>405</v>
      </c>
      <c r="D27" s="185" t="s">
        <v>24</v>
      </c>
      <c r="E27">
        <v>19.06</v>
      </c>
      <c r="F27" s="193" t="s">
        <v>347</v>
      </c>
      <c r="I27" s="222"/>
    </row>
    <row r="28" spans="1:9" ht="12.75">
      <c r="A28">
        <v>23</v>
      </c>
      <c r="B28" s="107" t="s">
        <v>325</v>
      </c>
      <c r="C28">
        <f>SUM(C12:C27)</f>
        <v>7131</v>
      </c>
      <c r="D28" s="185" t="s">
        <v>24</v>
      </c>
      <c r="G28" s="181">
        <f>C28/2</f>
        <v>3565.5</v>
      </c>
      <c r="I28" s="222">
        <f>SUM(C23:C26)</f>
        <v>2767</v>
      </c>
    </row>
    <row r="30" spans="1:7" ht="12.75">
      <c r="A30">
        <v>23</v>
      </c>
      <c r="B30" s="159" t="s">
        <v>288</v>
      </c>
      <c r="C30">
        <v>5326</v>
      </c>
      <c r="D30" s="185" t="s">
        <v>24</v>
      </c>
      <c r="E30" s="178" t="s">
        <v>287</v>
      </c>
      <c r="G30">
        <f>C30/2</f>
        <v>2663</v>
      </c>
    </row>
    <row r="32" spans="2:7" ht="12.75">
      <c r="B32" s="159" t="s">
        <v>299</v>
      </c>
      <c r="C32" s="159">
        <v>2019</v>
      </c>
      <c r="D32" s="185" t="s">
        <v>290</v>
      </c>
      <c r="G32">
        <f>C32/2</f>
        <v>1009.5</v>
      </c>
    </row>
    <row r="33" spans="1:7" ht="12.75">
      <c r="A33">
        <v>23</v>
      </c>
      <c r="B33" s="159" t="s">
        <v>288</v>
      </c>
      <c r="C33">
        <f>2019+1903+898+480+700+689+405</f>
        <v>7094</v>
      </c>
      <c r="D33" s="185" t="s">
        <v>290</v>
      </c>
      <c r="E33" s="10" t="s">
        <v>318</v>
      </c>
      <c r="G33" s="181">
        <f>C33/2</f>
        <v>3547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75"/>
  <sheetViews>
    <sheetView workbookViewId="0" topLeftCell="A16">
      <selection activeCell="K43" sqref="K43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11.7109375" style="0" customWidth="1"/>
    <col min="9" max="9" width="12.00390625" style="0" customWidth="1"/>
  </cols>
  <sheetData>
    <row r="4" spans="1:9" ht="12.75">
      <c r="A4" s="181" t="s">
        <v>298</v>
      </c>
      <c r="I4" t="s">
        <v>302</v>
      </c>
    </row>
    <row r="11" spans="2:8" ht="12.75">
      <c r="B11" s="43" t="s">
        <v>129</v>
      </c>
      <c r="C11" s="97" t="s">
        <v>130</v>
      </c>
      <c r="D11" s="41" t="s">
        <v>131</v>
      </c>
      <c r="E11" s="41" t="s">
        <v>134</v>
      </c>
      <c r="F11" s="41" t="s">
        <v>132</v>
      </c>
      <c r="G11" s="41" t="s">
        <v>133</v>
      </c>
      <c r="H11" s="184" t="s">
        <v>283</v>
      </c>
    </row>
    <row r="12" spans="1:7" ht="12.75">
      <c r="A12" t="s">
        <v>220</v>
      </c>
      <c r="B12" s="175" t="s">
        <v>127</v>
      </c>
      <c r="C12" s="175"/>
      <c r="D12" s="175"/>
      <c r="E12" s="175"/>
      <c r="F12" s="175"/>
      <c r="G12" s="175"/>
    </row>
    <row r="13" spans="1:7" ht="12.75">
      <c r="A13">
        <f>SUM(D15:D19,D55,D66:D67)</f>
        <v>47444</v>
      </c>
      <c r="B13" s="41"/>
      <c r="C13" s="41" t="s">
        <v>139</v>
      </c>
      <c r="D13" s="41">
        <v>9300</v>
      </c>
      <c r="E13" s="41"/>
      <c r="F13" s="41">
        <v>9170</v>
      </c>
      <c r="G13" s="41"/>
    </row>
    <row r="14" spans="1:7" ht="12.75">
      <c r="A14" t="s">
        <v>221</v>
      </c>
      <c r="B14" s="41"/>
      <c r="C14" s="41"/>
      <c r="D14" s="41">
        <v>0</v>
      </c>
      <c r="E14" s="41"/>
      <c r="F14" s="41">
        <v>103</v>
      </c>
      <c r="G14" s="41"/>
    </row>
    <row r="15" spans="1:8" ht="12.75">
      <c r="A15">
        <f>SUM(D20:D25)</f>
        <v>52230</v>
      </c>
      <c r="B15" s="41"/>
      <c r="C15" s="41" t="s">
        <v>137</v>
      </c>
      <c r="D15" s="41">
        <v>14600</v>
      </c>
      <c r="E15" s="41" t="s">
        <v>91</v>
      </c>
      <c r="F15" s="82">
        <f>2340+6000+114+7370</f>
        <v>15824</v>
      </c>
      <c r="G15" s="41" t="s">
        <v>106</v>
      </c>
      <c r="H15">
        <v>1</v>
      </c>
    </row>
    <row r="16" spans="2:8" ht="12.75">
      <c r="B16" s="41"/>
      <c r="C16" s="41"/>
      <c r="D16" s="41">
        <v>0</v>
      </c>
      <c r="E16" s="41"/>
      <c r="F16" s="82"/>
      <c r="G16" s="41"/>
      <c r="H16">
        <v>2</v>
      </c>
    </row>
    <row r="17" spans="2:8" ht="12.75">
      <c r="B17" s="41"/>
      <c r="C17" s="41"/>
      <c r="D17" s="41">
        <v>0</v>
      </c>
      <c r="E17" s="41"/>
      <c r="F17" s="82"/>
      <c r="G17" s="41"/>
      <c r="H17">
        <v>3</v>
      </c>
    </row>
    <row r="18" spans="2:8" ht="12.75">
      <c r="B18" s="41" t="s">
        <v>143</v>
      </c>
      <c r="C18" s="41" t="s">
        <v>128</v>
      </c>
      <c r="D18" s="41">
        <v>10000</v>
      </c>
      <c r="E18" s="41" t="s">
        <v>91</v>
      </c>
      <c r="F18" s="82">
        <v>10000</v>
      </c>
      <c r="G18" s="41" t="s">
        <v>106</v>
      </c>
      <c r="H18">
        <v>4</v>
      </c>
    </row>
    <row r="19" spans="2:8" ht="12.75">
      <c r="B19" s="41"/>
      <c r="C19" s="41" t="s">
        <v>140</v>
      </c>
      <c r="D19" s="41">
        <v>10740</v>
      </c>
      <c r="E19" s="41" t="s">
        <v>91</v>
      </c>
      <c r="F19" s="82"/>
      <c r="G19" s="41"/>
      <c r="H19">
        <v>5</v>
      </c>
    </row>
    <row r="20" spans="2:10" ht="12.75">
      <c r="B20" s="41" t="s">
        <v>141</v>
      </c>
      <c r="C20" s="41" t="s">
        <v>142</v>
      </c>
      <c r="D20" s="41">
        <v>11170</v>
      </c>
      <c r="E20" s="41" t="s">
        <v>91</v>
      </c>
      <c r="F20" s="82"/>
      <c r="G20" s="41"/>
      <c r="H20">
        <v>5</v>
      </c>
      <c r="J20" t="s">
        <v>157</v>
      </c>
    </row>
    <row r="21" spans="2:8" ht="12.75">
      <c r="B21" s="41"/>
      <c r="C21" s="41"/>
      <c r="D21" s="41">
        <v>0</v>
      </c>
      <c r="E21" s="41"/>
      <c r="F21" s="82"/>
      <c r="G21" s="41"/>
      <c r="H21">
        <v>6</v>
      </c>
    </row>
    <row r="22" spans="2:10" ht="12.75">
      <c r="B22" s="41" t="s">
        <v>156</v>
      </c>
      <c r="C22" s="41" t="s">
        <v>155</v>
      </c>
      <c r="D22" s="41">
        <v>12730</v>
      </c>
      <c r="E22" s="41" t="s">
        <v>91</v>
      </c>
      <c r="F22" s="82"/>
      <c r="G22" s="41"/>
      <c r="H22">
        <v>7</v>
      </c>
      <c r="J22" t="s">
        <v>158</v>
      </c>
    </row>
    <row r="23" spans="2:8" ht="12.75">
      <c r="B23" s="41"/>
      <c r="C23" s="41"/>
      <c r="D23" s="41">
        <v>0</v>
      </c>
      <c r="E23" s="41"/>
      <c r="F23" s="82"/>
      <c r="G23" s="41"/>
      <c r="H23">
        <v>8</v>
      </c>
    </row>
    <row r="24" spans="2:8" ht="12.75">
      <c r="B24" s="41" t="s">
        <v>159</v>
      </c>
      <c r="C24" s="41" t="s">
        <v>161</v>
      </c>
      <c r="D24" s="41">
        <v>15100</v>
      </c>
      <c r="E24" s="41" t="s">
        <v>91</v>
      </c>
      <c r="F24" s="82"/>
      <c r="G24" s="41"/>
      <c r="H24">
        <v>9</v>
      </c>
    </row>
    <row r="25" spans="1:11" ht="12.75">
      <c r="A25" t="s">
        <v>250</v>
      </c>
      <c r="B25" s="41" t="s">
        <v>160</v>
      </c>
      <c r="C25" s="41" t="s">
        <v>222</v>
      </c>
      <c r="D25" s="41">
        <v>13230</v>
      </c>
      <c r="E25" s="41" t="s">
        <v>91</v>
      </c>
      <c r="F25" s="82"/>
      <c r="G25" s="41"/>
      <c r="H25">
        <v>9</v>
      </c>
      <c r="K25" s="107">
        <f>SUM(D13:D39)-2220</f>
        <v>355355</v>
      </c>
    </row>
    <row r="26" spans="2:11" ht="12.75">
      <c r="B26" s="41" t="s">
        <v>223</v>
      </c>
      <c r="C26" s="41" t="s">
        <v>224</v>
      </c>
      <c r="D26" s="41">
        <v>15330</v>
      </c>
      <c r="E26" s="41" t="s">
        <v>91</v>
      </c>
      <c r="F26" s="82"/>
      <c r="G26" s="41"/>
      <c r="H26">
        <v>10</v>
      </c>
      <c r="K26" s="107">
        <f>SUM(D40:D43)</f>
        <v>49910</v>
      </c>
    </row>
    <row r="27" spans="2:11" ht="12.75">
      <c r="B27" s="41" t="s">
        <v>246</v>
      </c>
      <c r="C27" s="41" t="s">
        <v>247</v>
      </c>
      <c r="D27" s="41">
        <v>18380</v>
      </c>
      <c r="E27" s="41" t="s">
        <v>91</v>
      </c>
      <c r="F27" s="82"/>
      <c r="G27" s="41"/>
      <c r="H27">
        <v>11</v>
      </c>
      <c r="K27" s="107">
        <f>SUM(K25:K26)</f>
        <v>405265</v>
      </c>
    </row>
    <row r="28" spans="2:8" ht="12.75">
      <c r="B28" s="41" t="s">
        <v>248</v>
      </c>
      <c r="C28" s="41" t="s">
        <v>258</v>
      </c>
      <c r="D28" s="41">
        <v>25000</v>
      </c>
      <c r="E28" s="41" t="s">
        <v>24</v>
      </c>
      <c r="F28" s="82"/>
      <c r="G28" s="41"/>
      <c r="H28">
        <v>12</v>
      </c>
    </row>
    <row r="29" spans="2:8" ht="12.75">
      <c r="B29" s="41" t="s">
        <v>257</v>
      </c>
      <c r="C29" s="41" t="s">
        <v>249</v>
      </c>
      <c r="D29" s="41">
        <v>25000</v>
      </c>
      <c r="E29" s="41" t="s">
        <v>24</v>
      </c>
      <c r="F29" s="82"/>
      <c r="G29" s="41"/>
      <c r="H29">
        <v>13</v>
      </c>
    </row>
    <row r="30" spans="1:8" ht="12.75">
      <c r="A30" t="s">
        <v>270</v>
      </c>
      <c r="B30" s="41" t="s">
        <v>259</v>
      </c>
      <c r="C30" s="41" t="s">
        <v>265</v>
      </c>
      <c r="D30" s="41">
        <v>25000</v>
      </c>
      <c r="E30" s="41" t="s">
        <v>24</v>
      </c>
      <c r="F30" s="82"/>
      <c r="G30" s="41"/>
      <c r="H30">
        <v>14</v>
      </c>
    </row>
    <row r="31" spans="2:8" ht="12.75">
      <c r="B31" s="41"/>
      <c r="C31" s="41"/>
      <c r="D31" s="41">
        <v>0</v>
      </c>
      <c r="E31" s="41"/>
      <c r="F31" s="82"/>
      <c r="G31" s="41"/>
      <c r="H31">
        <v>15</v>
      </c>
    </row>
    <row r="32" spans="2:8" ht="12.75">
      <c r="B32" s="41" t="s">
        <v>260</v>
      </c>
      <c r="C32" s="41" t="s">
        <v>266</v>
      </c>
      <c r="D32" s="41">
        <v>23075</v>
      </c>
      <c r="E32" s="41" t="s">
        <v>24</v>
      </c>
      <c r="F32" s="82"/>
      <c r="G32" s="41"/>
      <c r="H32">
        <v>16</v>
      </c>
    </row>
    <row r="33" spans="2:8" ht="12.75">
      <c r="B33" s="41" t="s">
        <v>263</v>
      </c>
      <c r="C33" s="41" t="s">
        <v>264</v>
      </c>
      <c r="D33" s="41">
        <v>21760</v>
      </c>
      <c r="E33" s="41" t="s">
        <v>24</v>
      </c>
      <c r="F33" s="82"/>
      <c r="G33" s="41"/>
      <c r="H33">
        <v>17</v>
      </c>
    </row>
    <row r="34" spans="1:8" ht="12.75">
      <c r="A34" t="s">
        <v>271</v>
      </c>
      <c r="B34" s="41" t="s">
        <v>268</v>
      </c>
      <c r="C34" s="41" t="s">
        <v>269</v>
      </c>
      <c r="D34" s="41">
        <v>25000</v>
      </c>
      <c r="E34" s="41" t="s">
        <v>24</v>
      </c>
      <c r="F34" s="82"/>
      <c r="G34" s="41"/>
      <c r="H34">
        <v>18</v>
      </c>
    </row>
    <row r="35" spans="2:8" ht="12.75">
      <c r="B35" s="41" t="s">
        <v>273</v>
      </c>
      <c r="C35" s="41" t="s">
        <v>274</v>
      </c>
      <c r="D35" s="41">
        <v>25000</v>
      </c>
      <c r="E35" s="41" t="s">
        <v>24</v>
      </c>
      <c r="F35" s="82"/>
      <c r="G35" s="41" t="s">
        <v>278</v>
      </c>
      <c r="H35">
        <v>19</v>
      </c>
    </row>
    <row r="36" spans="2:8" ht="12.75">
      <c r="B36" s="178" t="s">
        <v>275</v>
      </c>
      <c r="C36" s="41" t="s">
        <v>276</v>
      </c>
      <c r="D36" s="178">
        <v>25000</v>
      </c>
      <c r="E36" s="41" t="s">
        <v>24</v>
      </c>
      <c r="F36" s="178" t="s">
        <v>282</v>
      </c>
      <c r="G36" s="41" t="s">
        <v>277</v>
      </c>
      <c r="H36">
        <v>20</v>
      </c>
    </row>
    <row r="37" spans="2:8" ht="12.75">
      <c r="B37" s="178"/>
      <c r="C37" s="41"/>
      <c r="D37" s="178">
        <v>0</v>
      </c>
      <c r="E37" s="41"/>
      <c r="F37" s="178"/>
      <c r="G37" s="41"/>
      <c r="H37">
        <v>21</v>
      </c>
    </row>
    <row r="38" spans="2:8" ht="12.75">
      <c r="B38" s="178" t="s">
        <v>279</v>
      </c>
      <c r="C38" s="41" t="s">
        <v>280</v>
      </c>
      <c r="D38" s="178">
        <v>20160</v>
      </c>
      <c r="E38" s="41" t="s">
        <v>24</v>
      </c>
      <c r="F38" s="178" t="s">
        <v>282</v>
      </c>
      <c r="G38" s="41" t="s">
        <v>281</v>
      </c>
      <c r="H38">
        <v>22</v>
      </c>
    </row>
    <row r="39" spans="2:8" ht="12.75">
      <c r="B39" s="178" t="s">
        <v>326</v>
      </c>
      <c r="C39" s="41" t="s">
        <v>280</v>
      </c>
      <c r="D39" s="178">
        <v>12000</v>
      </c>
      <c r="E39" s="41" t="s">
        <v>24</v>
      </c>
      <c r="F39" s="178" t="s">
        <v>282</v>
      </c>
      <c r="G39" s="41" t="s">
        <v>281</v>
      </c>
      <c r="H39" s="15">
        <v>22</v>
      </c>
    </row>
    <row r="40" spans="1:8" ht="12.75">
      <c r="A40" t="s">
        <v>397</v>
      </c>
      <c r="B40" s="82" t="s">
        <v>327</v>
      </c>
      <c r="C40" s="41" t="s">
        <v>328</v>
      </c>
      <c r="D40" s="183">
        <v>15250</v>
      </c>
      <c r="E40" s="41" t="s">
        <v>24</v>
      </c>
      <c r="F40" s="200" t="s">
        <v>317</v>
      </c>
      <c r="G40" s="41" t="s">
        <v>329</v>
      </c>
      <c r="H40">
        <v>23</v>
      </c>
    </row>
    <row r="41" spans="2:8" ht="12.75">
      <c r="B41" s="82" t="s">
        <v>330</v>
      </c>
      <c r="C41" s="41" t="s">
        <v>328</v>
      </c>
      <c r="D41" s="183">
        <v>9660</v>
      </c>
      <c r="E41" s="41" t="s">
        <v>24</v>
      </c>
      <c r="F41" s="200" t="s">
        <v>317</v>
      </c>
      <c r="G41" s="41" t="s">
        <v>329</v>
      </c>
      <c r="H41">
        <v>23</v>
      </c>
    </row>
    <row r="42" spans="2:8" ht="12.75">
      <c r="B42" s="82" t="s">
        <v>348</v>
      </c>
      <c r="C42" s="41" t="s">
        <v>349</v>
      </c>
      <c r="D42" s="183">
        <v>12400</v>
      </c>
      <c r="E42" s="41" t="s">
        <v>24</v>
      </c>
      <c r="F42" s="200" t="s">
        <v>317</v>
      </c>
      <c r="G42" s="41" t="s">
        <v>350</v>
      </c>
      <c r="H42">
        <v>24</v>
      </c>
    </row>
    <row r="43" spans="2:11" ht="12.75">
      <c r="B43" s="82" t="s">
        <v>351</v>
      </c>
      <c r="C43" s="41" t="s">
        <v>349</v>
      </c>
      <c r="D43" s="183">
        <v>12600</v>
      </c>
      <c r="E43" s="41" t="s">
        <v>24</v>
      </c>
      <c r="F43" s="200" t="s">
        <v>317</v>
      </c>
      <c r="G43" s="41" t="s">
        <v>350</v>
      </c>
      <c r="H43">
        <v>24</v>
      </c>
      <c r="K43" s="222" t="s">
        <v>352</v>
      </c>
    </row>
    <row r="44" spans="2:11" ht="12.75">
      <c r="B44" s="82" t="s">
        <v>390</v>
      </c>
      <c r="C44" s="41" t="s">
        <v>391</v>
      </c>
      <c r="D44" s="183">
        <v>13500</v>
      </c>
      <c r="E44" s="41" t="s">
        <v>24</v>
      </c>
      <c r="F44" s="200" t="s">
        <v>317</v>
      </c>
      <c r="G44" s="41" t="s">
        <v>392</v>
      </c>
      <c r="H44">
        <v>25</v>
      </c>
      <c r="K44" s="222"/>
    </row>
    <row r="45" spans="2:11" ht="12.75">
      <c r="B45" s="82" t="s">
        <v>393</v>
      </c>
      <c r="C45" s="41" t="s">
        <v>391</v>
      </c>
      <c r="D45" s="183">
        <v>12000</v>
      </c>
      <c r="E45" s="41" t="s">
        <v>24</v>
      </c>
      <c r="F45" s="200" t="s">
        <v>317</v>
      </c>
      <c r="G45" s="41" t="s">
        <v>392</v>
      </c>
      <c r="H45">
        <v>25</v>
      </c>
      <c r="K45" s="222"/>
    </row>
    <row r="46" spans="2:11" ht="12.75">
      <c r="B46" s="82" t="s">
        <v>394</v>
      </c>
      <c r="C46" s="41" t="s">
        <v>395</v>
      </c>
      <c r="D46" s="183">
        <v>10000</v>
      </c>
      <c r="E46" s="41" t="s">
        <v>24</v>
      </c>
      <c r="F46" s="200" t="s">
        <v>317</v>
      </c>
      <c r="G46" s="41" t="s">
        <v>396</v>
      </c>
      <c r="H46">
        <v>26</v>
      </c>
      <c r="K46" s="222"/>
    </row>
    <row r="47" spans="2:11" ht="12.75">
      <c r="B47" s="107" t="s">
        <v>267</v>
      </c>
      <c r="C47" s="107"/>
      <c r="D47" s="107">
        <f>SUM(D13:D46)</f>
        <v>442985</v>
      </c>
      <c r="E47" s="41" t="s">
        <v>24</v>
      </c>
      <c r="F47" s="82"/>
      <c r="G47" s="41">
        <v>26.06</v>
      </c>
      <c r="H47">
        <v>26</v>
      </c>
      <c r="I47" s="206">
        <f>D47/183</f>
        <v>2420.6830601092897</v>
      </c>
      <c r="K47" s="222">
        <f>SUM(D36:D43)</f>
        <v>107070</v>
      </c>
    </row>
    <row r="48" spans="2:7" ht="12.75">
      <c r="B48" s="180"/>
      <c r="C48" s="180"/>
      <c r="D48" s="180"/>
      <c r="E48" s="41"/>
      <c r="F48" s="82"/>
      <c r="G48" s="41"/>
    </row>
    <row r="49" spans="2:11" s="15" customFormat="1" ht="12.75">
      <c r="B49" s="180"/>
      <c r="C49" s="180"/>
      <c r="D49" s="180"/>
      <c r="E49" s="82"/>
      <c r="F49" s="82"/>
      <c r="G49" s="82"/>
      <c r="K49" s="200" t="s">
        <v>317</v>
      </c>
    </row>
    <row r="50" spans="2:11" ht="12.75">
      <c r="B50" s="174" t="s">
        <v>288</v>
      </c>
      <c r="C50" s="174"/>
      <c r="D50" s="180">
        <v>347244</v>
      </c>
      <c r="E50" s="41" t="s">
        <v>24</v>
      </c>
      <c r="F50" s="178" t="s">
        <v>287</v>
      </c>
      <c r="G50" s="41"/>
      <c r="I50" s="191">
        <f>D50/183</f>
        <v>1897.5081967213114</v>
      </c>
      <c r="K50" s="183">
        <v>15250</v>
      </c>
    </row>
    <row r="51" spans="2:11" ht="12.75">
      <c r="B51" s="174" t="s">
        <v>288</v>
      </c>
      <c r="C51" s="174" t="s">
        <v>274</v>
      </c>
      <c r="D51" s="174">
        <v>169859</v>
      </c>
      <c r="E51" s="41" t="s">
        <v>290</v>
      </c>
      <c r="F51" s="82"/>
      <c r="G51" s="82"/>
      <c r="I51" s="191">
        <f>D51/183</f>
        <v>928.1912568306011</v>
      </c>
      <c r="K51" s="183">
        <v>9660</v>
      </c>
    </row>
    <row r="52" spans="2:11" ht="12.75">
      <c r="B52" s="174" t="s">
        <v>288</v>
      </c>
      <c r="C52" s="174"/>
      <c r="D52" s="201">
        <f>346854+9660+15250+12400+12600+13500+12000+10000</f>
        <v>432264</v>
      </c>
      <c r="E52" s="41" t="s">
        <v>290</v>
      </c>
      <c r="F52" s="178" t="s">
        <v>318</v>
      </c>
      <c r="G52" s="82"/>
      <c r="I52" s="192">
        <f>D52/183</f>
        <v>2362.098360655738</v>
      </c>
      <c r="K52" s="183">
        <v>12400</v>
      </c>
    </row>
    <row r="53" spans="2:11" s="15" customFormat="1" ht="12.75">
      <c r="B53" s="180"/>
      <c r="C53" s="180"/>
      <c r="D53" s="180"/>
      <c r="E53" s="82"/>
      <c r="F53" s="82"/>
      <c r="G53" s="82"/>
      <c r="K53" s="183">
        <v>12600</v>
      </c>
    </row>
    <row r="54" spans="2:11" ht="12.75">
      <c r="B54" s="175" t="s">
        <v>135</v>
      </c>
      <c r="C54" s="175"/>
      <c r="D54" s="175"/>
      <c r="E54" s="175"/>
      <c r="F54" s="175"/>
      <c r="G54" s="175"/>
      <c r="K54" s="183">
        <v>13500</v>
      </c>
    </row>
    <row r="55" spans="2:11" ht="12.75">
      <c r="B55" s="41"/>
      <c r="C55" s="41" t="s">
        <v>137</v>
      </c>
      <c r="D55" s="41">
        <v>948</v>
      </c>
      <c r="E55" s="41" t="s">
        <v>91</v>
      </c>
      <c r="F55" s="82">
        <v>941</v>
      </c>
      <c r="G55" s="41" t="s">
        <v>106</v>
      </c>
      <c r="K55" s="183">
        <v>12000</v>
      </c>
    </row>
    <row r="56" spans="2:11" ht="12.75">
      <c r="B56" s="41"/>
      <c r="C56" s="41"/>
      <c r="D56" s="41"/>
      <c r="E56" s="41"/>
      <c r="F56" s="41"/>
      <c r="G56" s="41"/>
      <c r="K56" s="183">
        <v>10000</v>
      </c>
    </row>
    <row r="57" spans="2:11" ht="12.75">
      <c r="B57" s="41"/>
      <c r="C57" s="41"/>
      <c r="D57" s="41"/>
      <c r="E57" s="41"/>
      <c r="F57" s="41"/>
      <c r="G57" s="41"/>
      <c r="K57" s="107">
        <f>SUM(K50:K56)</f>
        <v>85410</v>
      </c>
    </row>
    <row r="58" spans="2:7" ht="12.75">
      <c r="B58" s="41"/>
      <c r="C58" s="41"/>
      <c r="D58" s="41"/>
      <c r="E58" s="41"/>
      <c r="F58" s="41"/>
      <c r="G58" s="41"/>
    </row>
    <row r="59" spans="2:7" ht="12.75">
      <c r="B59" s="41"/>
      <c r="C59" s="41"/>
      <c r="D59" s="41"/>
      <c r="E59" s="41"/>
      <c r="F59" s="41"/>
      <c r="G59" s="41"/>
    </row>
    <row r="60" spans="2:7" ht="12.75">
      <c r="B60" s="41"/>
      <c r="C60" s="41"/>
      <c r="D60" s="41"/>
      <c r="E60" s="41"/>
      <c r="F60" s="41"/>
      <c r="G60" s="41"/>
    </row>
    <row r="61" spans="2:7" ht="12.75">
      <c r="B61" s="175" t="s">
        <v>136</v>
      </c>
      <c r="C61" s="175"/>
      <c r="D61" s="175"/>
      <c r="E61" s="175"/>
      <c r="F61" s="175"/>
      <c r="G61" s="175"/>
    </row>
    <row r="62" spans="2:7" ht="12.75">
      <c r="B62" s="41"/>
      <c r="C62" s="41" t="s">
        <v>139</v>
      </c>
      <c r="D62" s="41">
        <v>300</v>
      </c>
      <c r="E62" s="41"/>
      <c r="F62" s="41">
        <v>305</v>
      </c>
      <c r="G62" s="41"/>
    </row>
    <row r="63" spans="2:7" ht="12.75">
      <c r="B63" s="41"/>
      <c r="C63" s="41"/>
      <c r="D63" s="41"/>
      <c r="E63" s="41"/>
      <c r="F63" s="41">
        <v>93</v>
      </c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 t="s">
        <v>138</v>
      </c>
      <c r="D66" s="41">
        <v>606</v>
      </c>
      <c r="E66" s="41" t="s">
        <v>91</v>
      </c>
      <c r="F66" s="82"/>
      <c r="G66" s="41"/>
    </row>
    <row r="67" spans="2:7" ht="12.75">
      <c r="B67" s="41" t="s">
        <v>143</v>
      </c>
      <c r="C67" s="41" t="s">
        <v>128</v>
      </c>
      <c r="D67" s="41">
        <v>10550</v>
      </c>
      <c r="E67" s="41" t="s">
        <v>91</v>
      </c>
      <c r="F67" s="82"/>
      <c r="G67" s="41"/>
    </row>
    <row r="68" spans="2:7" ht="12.75">
      <c r="B68" s="81" t="s">
        <v>289</v>
      </c>
      <c r="C68" s="81"/>
      <c r="D68" s="81">
        <v>10550</v>
      </c>
      <c r="E68" s="41"/>
      <c r="F68" s="41"/>
      <c r="G68" s="41"/>
    </row>
    <row r="69" spans="2:7" ht="12.75">
      <c r="B69" s="82"/>
      <c r="C69" s="82"/>
      <c r="D69" s="82"/>
      <c r="E69" s="41"/>
      <c r="F69" s="41"/>
      <c r="G69" s="41"/>
    </row>
    <row r="70" spans="2:9" ht="12.75">
      <c r="B70" s="174" t="s">
        <v>288</v>
      </c>
      <c r="C70" s="174"/>
      <c r="D70" s="174">
        <v>10625</v>
      </c>
      <c r="E70" s="41" t="s">
        <v>24</v>
      </c>
      <c r="F70" s="82"/>
      <c r="G70" s="41"/>
      <c r="I70" s="191">
        <f>D70/6</f>
        <v>1770.8333333333333</v>
      </c>
    </row>
    <row r="71" spans="2:9" ht="12.75">
      <c r="B71" s="174" t="s">
        <v>288</v>
      </c>
      <c r="C71" s="174"/>
      <c r="D71" s="174">
        <v>10604</v>
      </c>
      <c r="E71" s="41" t="s">
        <v>290</v>
      </c>
      <c r="F71" s="82"/>
      <c r="G71" s="41"/>
      <c r="I71" s="192">
        <f>D71/6</f>
        <v>1767.3333333333333</v>
      </c>
    </row>
    <row r="72" spans="2:7" ht="12.75">
      <c r="B72" s="41"/>
      <c r="C72" s="41"/>
      <c r="D72" s="41"/>
      <c r="E72" s="41"/>
      <c r="F72" s="41"/>
      <c r="G72" s="41"/>
    </row>
    <row r="73" spans="2:7" ht="12.75">
      <c r="B73" s="41"/>
      <c r="C73" s="41"/>
      <c r="D73" s="41"/>
      <c r="E73" s="41"/>
      <c r="F73" s="41"/>
      <c r="G73" s="41"/>
    </row>
    <row r="74" spans="2:7" ht="12.75">
      <c r="B74" s="41"/>
      <c r="C74" s="41"/>
      <c r="D74" s="41"/>
      <c r="E74" s="41"/>
      <c r="F74" s="41"/>
      <c r="G74" s="41"/>
    </row>
    <row r="75" spans="2:7" ht="12.75">
      <c r="B75" s="41"/>
      <c r="C75" s="41"/>
      <c r="D75" s="41"/>
      <c r="E75" s="41"/>
      <c r="F75" s="41"/>
      <c r="G75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2006-06-21T06:33:30Z</cp:lastPrinted>
  <dcterms:created xsi:type="dcterms:W3CDTF">2005-04-30T08:59:53Z</dcterms:created>
  <dcterms:modified xsi:type="dcterms:W3CDTF">2006-06-27T09:54:38Z</dcterms:modified>
  <cp:category/>
  <cp:version/>
  <cp:contentType/>
  <cp:contentStatus/>
</cp:coreProperties>
</file>