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3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'Tighteners'!$A$1:$AP$77</definedName>
    <definedName name="Z_1E92D746_8DA4_46FE_A015_5B53E5097C4F_.wvu.PrintArea" localSheetId="1" hidden="1">'Tighteners'!$A$1:$AP$77</definedName>
    <definedName name="Z_63DF7B8E_55FC_4540_9521_9B1B7D3BF258_.wvu.PrintArea" localSheetId="0" hidden="1">'BLM chambers '!$A$1:$AN$50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D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D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D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D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D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sharedStrings.xml><?xml version="1.0" encoding="utf-8"?>
<sst xmlns="http://schemas.openxmlformats.org/spreadsheetml/2006/main" count="740" uniqueCount="400">
  <si>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</si>
  <si>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</si>
  <si>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</si>
  <si>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</si>
  <si>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</si>
  <si>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</si>
  <si>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</si>
  <si>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</si>
  <si>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</si>
  <si>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</si>
  <si>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</si>
  <si>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</si>
  <si>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</si>
  <si>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</si>
  <si>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</si>
  <si>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</si>
  <si>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</si>
  <si>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</si>
  <si>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</si>
  <si>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</si>
  <si>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</si>
  <si>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</si>
  <si>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</si>
  <si>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</si>
  <si>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</si>
  <si>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</si>
  <si>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</si>
  <si>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</si>
  <si>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</si>
  <si>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</si>
  <si>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</si>
  <si>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</si>
  <si>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</si>
  <si>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</si>
  <si>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</si>
  <si>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</si>
  <si>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</si>
  <si>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</si>
  <si>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</si>
  <si>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</si>
  <si>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</si>
  <si>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</si>
  <si>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</si>
  <si>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</si>
  <si>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</si>
  <si>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</si>
  <si>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</si>
  <si>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</si>
  <si>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</si>
  <si>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</si>
  <si>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</si>
  <si>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</si>
  <si>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</si>
  <si>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</si>
  <si>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</si>
  <si>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</si>
  <si>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</si>
  <si>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</si>
  <si>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</si>
  <si>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</si>
  <si>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</si>
  <si>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</si>
  <si>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</si>
  <si>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</si>
  <si>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</si>
  <si>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</si>
  <si>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</si>
  <si>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</si>
  <si>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</si>
  <si>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</si>
  <si>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</si>
  <si>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</si>
  <si>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</si>
  <si>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</si>
  <si>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</si>
  <si>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</si>
  <si>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</si>
  <si>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</si>
  <si>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</si>
  <si>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</si>
  <si>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</si>
  <si>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</si>
  <si>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</si>
  <si>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</si>
  <si>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</si>
  <si>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</si>
  <si>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</si>
  <si>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</si>
  <si>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</si>
  <si>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</si>
  <si>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</si>
  <si>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</si>
  <si>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</si>
  <si>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</si>
  <si>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</si>
  <si>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</si>
  <si>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</si>
  <si>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</si>
  <si>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</si>
  <si>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</si>
  <si>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</si>
  <si>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</si>
  <si>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</si>
  <si>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</si>
  <si>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</si>
  <si>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</si>
  <si>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</si>
  <si>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</si>
  <si>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</si>
  <si>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</si>
  <si>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</si>
  <si>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</si>
  <si>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</si>
  <si>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</si>
  <si>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</si>
  <si>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</si>
  <si>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</si>
  <si>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</si>
  <si>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</si>
  <si>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</si>
  <si>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</si>
  <si>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</si>
  <si>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</si>
  <si>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</si>
  <si>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</si>
  <si>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</si>
  <si>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</si>
  <si>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</si>
  <si>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</si>
  <si>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</si>
  <si>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</si>
  <si>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</si>
  <si>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</si>
  <si>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</si>
  <si>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</si>
  <si>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</si>
  <si>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</si>
  <si>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</si>
  <si>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</si>
  <si>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</si>
  <si>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</si>
  <si>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</si>
  <si>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</si>
  <si>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</si>
  <si>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</si>
  <si>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</si>
  <si>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</si>
  <si>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</si>
  <si>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</si>
  <si>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</si>
  <si>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</si>
  <si>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</si>
  <si>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</si>
  <si>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</si>
  <si>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</si>
  <si>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</si>
  <si>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</si>
  <si>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</si>
  <si>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</si>
  <si>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</si>
  <si>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</si>
  <si>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</si>
  <si>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</si>
  <si>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</si>
  <si>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</si>
  <si>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</si>
  <si>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</si>
  <si>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</si>
  <si>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</si>
  <si>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</si>
  <si>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</si>
  <si>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</si>
  <si>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</si>
  <si>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</si>
  <si>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</si>
  <si>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</si>
  <si>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</si>
  <si>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</si>
  <si>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</si>
  <si>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</si>
  <si>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</si>
  <si>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</si>
  <si>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</si>
  <si>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</si>
  <si>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</si>
  <si>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</si>
  <si>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</si>
  <si>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</si>
  <si>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</si>
  <si>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</si>
  <si>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</si>
  <si>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</si>
  <si>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</si>
  <si>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</si>
  <si>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</si>
  <si>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</si>
  <si>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</si>
  <si>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</si>
  <si>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</si>
  <si>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</si>
  <si>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</si>
  <si>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</si>
  <si>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</si>
  <si>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</si>
  <si>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</si>
  <si>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</si>
  <si>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</si>
  <si>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</si>
  <si>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</si>
  <si>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</si>
  <si>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</si>
  <si>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</si>
  <si>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</si>
  <si>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</si>
  <si>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</si>
  <si>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</si>
  <si>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</si>
  <si>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</si>
  <si>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</si>
  <si>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</si>
  <si>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</si>
  <si>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</si>
  <si>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</si>
  <si>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</si>
  <si>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</si>
  <si>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</si>
  <si>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</si>
  <si>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</si>
  <si>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</si>
  <si>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</si>
  <si>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</si>
  <si>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</si>
  <si>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</si>
  <si>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</si>
  <si>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</si>
  <si>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</si>
  <si>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</si>
  <si>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</si>
  <si>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</si>
  <si>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</si>
  <si>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</si>
  <si>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</si>
  <si>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</si>
  <si>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</si>
  <si>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</si>
  <si>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</si>
  <si>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</si>
  <si>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</si>
  <si>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</si>
  <si>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</si>
  <si>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</si>
  <si>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</si>
  <si>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</si>
  <si>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</si>
  <si>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</si>
  <si>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</si>
  <si>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</si>
  <si>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</si>
  <si>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</si>
  <si>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</si>
  <si>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</si>
  <si>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</si>
  <si>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</si>
  <si>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</si>
  <si>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</si>
  <si>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</si>
  <si>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</si>
  <si>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</si>
  <si>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</si>
  <si>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</si>
  <si>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</si>
  <si>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</si>
  <si>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</si>
  <si>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</si>
  <si>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</si>
  <si>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</si>
  <si>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</si>
  <si>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</si>
  <si>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</si>
  <si>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</si>
  <si>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</si>
  <si>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</si>
  <si>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</si>
  <si>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</si>
  <si>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</si>
  <si>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</si>
  <si>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</si>
  <si>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</si>
  <si>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</si>
  <si>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</si>
  <si>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</si>
  <si>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</si>
  <si>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</si>
  <si>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</si>
  <si>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</si>
  <si>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</si>
  <si>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</si>
  <si>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</si>
  <si>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</si>
  <si>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</si>
  <si>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</si>
  <si>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</si>
  <si>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</si>
  <si>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</si>
  <si>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</si>
  <si>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</si>
  <si>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</si>
  <si>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</si>
  <si>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</si>
  <si>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</si>
  <si>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</si>
  <si>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</si>
  <si>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</si>
  <si>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</si>
  <si>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</si>
  <si>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</si>
  <si>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</si>
  <si>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</si>
  <si>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</si>
  <si>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</si>
  <si>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</si>
  <si>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</si>
  <si>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</si>
  <si>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</si>
  <si>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</si>
  <si>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</si>
  <si>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</si>
  <si>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</si>
  <si>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</si>
  <si>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</si>
  <si>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</si>
  <si>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</si>
  <si>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</si>
  <si>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</si>
  <si>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</si>
  <si>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</si>
  <si>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</si>
  <si>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</si>
  <si>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</si>
  <si>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</si>
  <si>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</si>
  <si>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</si>
  <si>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</si>
  <si>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</si>
  <si>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</si>
  <si>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</si>
  <si>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</si>
  <si>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</si>
  <si>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</si>
  <si>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</si>
  <si>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</si>
  <si>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</si>
  <si>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</si>
  <si>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</si>
  <si>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</si>
  <si>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</si>
  <si>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</si>
  <si>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</si>
  <si>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</si>
  <si>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</si>
  <si>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</si>
  <si>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</si>
  <si>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</si>
  <si>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</si>
  <si>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</si>
  <si>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</si>
  <si>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</si>
  <si>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</si>
  <si>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</si>
  <si>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</si>
  <si>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</si>
  <si>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</si>
  <si>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</si>
  <si>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</si>
  <si>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</si>
  <si>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</si>
  <si>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</si>
  <si>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</si>
  <si>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</si>
  <si>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Mishas counting in Protvino (up to sh 6)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</si>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</sst>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tabSelected="1" workbookViewId="0" topLeftCell="A1">
      <pane xSplit="3" topLeftCell="AH1" activePane="topRight" state="frozen"/>
      <selection pane="topLeft" activeCell="A1" sqref="A1"/>
      <selection pane="topRight" activeCell="AM30" activeCellId="3" sqref="AM27 AM28 AM29 AM30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336</v>
      </c>
      <c r="K1" s="154" t="s">
        <v>331</v>
      </c>
      <c r="L1" s="189" t="s">
        <v>4</v>
      </c>
      <c r="M1" s="33" t="s">
        <v>29</v>
      </c>
      <c r="N1" s="38" t="s">
        <v>122</v>
      </c>
      <c r="O1" s="187" t="s">
        <v>332</v>
      </c>
      <c r="P1" s="33" t="s">
        <v>30</v>
      </c>
      <c r="Q1" s="156" t="s">
        <v>333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379</v>
      </c>
      <c r="AA1" s="216" t="s">
        <v>356</v>
      </c>
      <c r="AB1" s="166" t="s">
        <v>384</v>
      </c>
      <c r="AC1" s="166" t="s">
        <v>385</v>
      </c>
      <c r="AD1" s="217" t="s">
        <v>362</v>
      </c>
      <c r="AE1" s="229" t="s">
        <v>380</v>
      </c>
      <c r="AF1" s="229" t="s">
        <v>381</v>
      </c>
      <c r="AG1" s="166" t="s">
        <v>383</v>
      </c>
      <c r="AH1" s="165" t="s">
        <v>355</v>
      </c>
      <c r="AI1" s="166" t="s">
        <v>357</v>
      </c>
      <c r="AJ1" s="209" t="s">
        <v>339</v>
      </c>
      <c r="AK1" s="231" t="s">
        <v>353</v>
      </c>
      <c r="AL1" s="41"/>
      <c r="AM1" s="254" t="s">
        <v>389</v>
      </c>
      <c r="AR1" s="8"/>
      <c r="AS1" s="8"/>
    </row>
    <row r="2" spans="1:39" ht="12.75">
      <c r="A2" s="41" t="s">
        <v>346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361</v>
      </c>
      <c r="AA2" s="52"/>
      <c r="AB2" s="53"/>
      <c r="AC2" s="53"/>
      <c r="AD2" s="220" t="s">
        <v>360</v>
      </c>
      <c r="AE2" s="230"/>
      <c r="AF2" s="230"/>
      <c r="AG2" s="220" t="s">
        <v>360</v>
      </c>
      <c r="AH2" s="88"/>
      <c r="AI2" s="53" t="s">
        <v>41</v>
      </c>
      <c r="AJ2" s="88"/>
      <c r="AK2" s="232"/>
      <c r="AL2" s="247" t="s">
        <v>386</v>
      </c>
      <c r="AM2" s="252" t="s">
        <v>399</v>
      </c>
    </row>
    <row r="3" spans="1:39" ht="12.75">
      <c r="A3" s="170" t="s">
        <v>324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363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309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162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315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162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91">
        <v>0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-872</v>
      </c>
      <c r="AJ8" s="88">
        <f>J8-AA8</f>
        <v>661</v>
      </c>
      <c r="AK8" s="235" t="s">
        <v>344</v>
      </c>
      <c r="AL8" s="243">
        <f t="shared" si="4"/>
        <v>-211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7696</v>
      </c>
      <c r="Q9" s="51" t="s">
        <v>312</v>
      </c>
      <c r="R9" s="171">
        <f t="shared" si="0"/>
        <v>-914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Z9+AE9+AF9+AG9</f>
        <v>7094</v>
      </c>
      <c r="AB9" s="147">
        <f>Y9-J9</f>
        <v>-3284</v>
      </c>
      <c r="AC9" s="147">
        <f>Y9-K9</f>
        <v>-3284</v>
      </c>
      <c r="AD9" s="91">
        <f>1389+405</f>
        <v>1794</v>
      </c>
      <c r="AE9" s="91">
        <v>1903</v>
      </c>
      <c r="AF9" s="91">
        <v>1378</v>
      </c>
      <c r="AG9" s="91">
        <f>AD9</f>
        <v>1794</v>
      </c>
      <c r="AH9" s="173">
        <f t="shared" si="1"/>
        <v>4457</v>
      </c>
      <c r="AI9" s="147">
        <f>AD9+AB9</f>
        <v>-1490</v>
      </c>
      <c r="AJ9" s="88">
        <f>J9-AA9</f>
        <v>1516</v>
      </c>
      <c r="AK9" s="235" t="s">
        <v>345</v>
      </c>
      <c r="AL9" s="243">
        <f t="shared" si="4"/>
        <v>26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300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300</v>
      </c>
      <c r="X11" s="163">
        <v>0</v>
      </c>
      <c r="Y11" s="162">
        <f>V11+W11+X11</f>
        <v>207126</v>
      </c>
      <c r="Z11" s="162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91">
        <v>0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-55479</v>
      </c>
      <c r="AJ11" s="88">
        <f>J11-AA11</f>
        <v>53242</v>
      </c>
      <c r="AK11" s="235"/>
      <c r="AL11" s="246">
        <f t="shared" si="4"/>
        <v>-2237</v>
      </c>
      <c r="AM11" s="106">
        <v>57000</v>
      </c>
    </row>
    <row r="12" spans="1:40" s="15" customFormat="1" ht="12.75">
      <c r="A12" s="82" t="s">
        <v>337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698300+14600</f>
        <v>712900</v>
      </c>
      <c r="M13" s="47" t="s">
        <v>92</v>
      </c>
      <c r="N13" s="78">
        <f>-I13+L13-I14+L14</f>
        <v>-78380</v>
      </c>
      <c r="O13" s="130">
        <f t="shared" si="3"/>
        <v>-74915</v>
      </c>
      <c r="P13" s="96">
        <f>Y13+1000+48075+AD13</f>
        <v>492060</v>
      </c>
      <c r="Q13" s="51" t="s">
        <v>306</v>
      </c>
      <c r="R13" s="171">
        <f t="shared" si="0"/>
        <v>-299220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364</v>
      </c>
      <c r="X13" s="162">
        <v>1830</v>
      </c>
      <c r="Y13" s="162">
        <f>V13+W13+X13</f>
        <v>357575</v>
      </c>
      <c r="Z13" s="162">
        <v>10604</v>
      </c>
      <c r="AA13" s="162">
        <f>Z13+AE13+AF13+AG13</f>
        <v>273009</v>
      </c>
      <c r="AB13" s="147">
        <f>Y13-J13</f>
        <v>-433705</v>
      </c>
      <c r="AC13" s="147">
        <f>Y13-K13</f>
        <v>-430240</v>
      </c>
      <c r="AD13" s="91">
        <v>85410</v>
      </c>
      <c r="AE13" s="91">
        <v>119835</v>
      </c>
      <c r="AF13" s="91">
        <v>57160</v>
      </c>
      <c r="AG13" s="91">
        <f>AD13</f>
        <v>85410</v>
      </c>
      <c r="AH13" s="173">
        <f t="shared" si="1"/>
        <v>87363.96174863388</v>
      </c>
      <c r="AI13" s="147">
        <f>AD13+AB13</f>
        <v>-348295</v>
      </c>
      <c r="AJ13" s="244">
        <f>J13-L13</f>
        <v>78380</v>
      </c>
      <c r="AK13" s="245" t="s">
        <v>345</v>
      </c>
      <c r="AL13" s="243">
        <f t="shared" si="4"/>
        <v>-269915</v>
      </c>
      <c r="AM13" s="247">
        <v>80000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930+60</f>
        <v>990</v>
      </c>
      <c r="M15" s="88" t="s">
        <v>92</v>
      </c>
      <c r="N15" s="130" t="e">
        <f>-I15+L15</f>
        <v>#VALUE!</v>
      </c>
      <c r="O15" s="130">
        <f t="shared" si="3"/>
        <v>990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22800+500</f>
        <v>23300</v>
      </c>
      <c r="M16" s="47" t="s">
        <v>92</v>
      </c>
      <c r="N16" s="78">
        <f>-I16+L16</f>
        <v>-2530</v>
      </c>
      <c r="O16" s="130">
        <f t="shared" si="3"/>
        <v>-2530</v>
      </c>
      <c r="P16" s="96">
        <f>Y16+AD16</f>
        <v>10625</v>
      </c>
      <c r="Q16" s="51" t="s">
        <v>307</v>
      </c>
      <c r="R16" s="171">
        <f t="shared" si="0"/>
        <v>-15205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162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91">
        <v>0</v>
      </c>
      <c r="AE16" s="91"/>
      <c r="AF16" s="91"/>
      <c r="AG16" s="202"/>
      <c r="AH16" s="173">
        <f t="shared" si="1"/>
        <v>1770.8333333333333</v>
      </c>
      <c r="AI16" s="147">
        <f>AD16+AB16</f>
        <v>-15205</v>
      </c>
      <c r="AJ16" s="244">
        <f>J16-L16</f>
        <v>2530</v>
      </c>
      <c r="AK16" s="245" t="s">
        <v>345</v>
      </c>
      <c r="AL16" s="243">
        <f t="shared" si="4"/>
        <v>-12675</v>
      </c>
      <c r="AM16" s="247">
        <v>3000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303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162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388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304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162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39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163">
        <v>5537</v>
      </c>
      <c r="AA20" s="162">
        <f>Z20+AE20+AF20+AG20</f>
        <v>13782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4258</v>
      </c>
      <c r="AK20" s="238"/>
      <c r="AL20" s="246">
        <f>AJ20+AI20</f>
        <v>-1738</v>
      </c>
      <c r="AM20" s="247"/>
    </row>
    <row r="21" spans="1:39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163">
        <v>2503</v>
      </c>
      <c r="AA21" s="162">
        <f>Z21+AE21+AF21+AG21</f>
        <v>5223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3797</v>
      </c>
      <c r="AK21" s="238"/>
      <c r="AL21" s="246">
        <f t="shared" si="4"/>
        <v>-746</v>
      </c>
      <c r="AM21" s="247"/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365</v>
      </c>
      <c r="X25" s="88"/>
      <c r="Y25" s="162">
        <f>V25+W25+X25</f>
        <v>347</v>
      </c>
      <c r="Z25" s="162"/>
      <c r="AA25" s="162">
        <f>Z25+AE25+AF25+AG25</f>
        <v>300</v>
      </c>
      <c r="AB25" s="198">
        <f>Y25-J25</f>
        <v>-133</v>
      </c>
      <c r="AC25" s="198">
        <f>Y25-K25</f>
        <v>-133</v>
      </c>
      <c r="AD25" s="91"/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180</v>
      </c>
      <c r="AK25" s="239"/>
      <c r="AL25" s="243">
        <f t="shared" si="4"/>
        <v>180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305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8197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413</v>
      </c>
      <c r="AK28" s="236"/>
      <c r="AL28" s="246">
        <f t="shared" si="4"/>
        <v>3354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-1075</v>
      </c>
      <c r="AC29" s="147">
        <f t="shared" si="14"/>
        <v>-305</v>
      </c>
      <c r="AD29" s="91"/>
      <c r="AE29" s="91"/>
      <c r="AF29" s="91"/>
      <c r="AG29" s="91">
        <f>AD29</f>
        <v>0</v>
      </c>
      <c r="AH29" s="167">
        <f t="shared" si="15"/>
        <v>4152.5</v>
      </c>
      <c r="AI29" s="147">
        <f t="shared" si="16"/>
        <v>-1075</v>
      </c>
      <c r="AJ29" s="167">
        <f t="shared" si="17"/>
        <v>1080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308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249">
        <f t="shared" si="11"/>
        <v>73140</v>
      </c>
      <c r="Z31" s="162">
        <v>85500</v>
      </c>
      <c r="AA31" s="249">
        <f t="shared" si="12"/>
        <v>85500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-1080</v>
      </c>
      <c r="AK31" s="236"/>
      <c r="AL31" s="246">
        <f t="shared" si="4"/>
        <v>-12360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17500</v>
      </c>
      <c r="AC32" s="147">
        <f t="shared" si="14"/>
        <v>19810</v>
      </c>
      <c r="AD32" s="91"/>
      <c r="AE32" s="91"/>
      <c r="AF32" s="91"/>
      <c r="AG32" s="91">
        <f>AD32</f>
        <v>0</v>
      </c>
      <c r="AH32" s="179">
        <f t="shared" si="15"/>
        <v>7606.666666666667</v>
      </c>
      <c r="AI32" s="147">
        <f t="shared" si="16"/>
        <v>17500</v>
      </c>
      <c r="AJ32" s="167">
        <f t="shared" si="17"/>
        <v>-17460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310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162">
        <v>4089</v>
      </c>
      <c r="AA36" s="162">
        <f aca="true" t="shared" si="20" ref="AA36:AA47">Z36+AE36+AF36+AG36</f>
        <v>4133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557</v>
      </c>
      <c r="AK36" s="236"/>
      <c r="AL36" s="243">
        <f t="shared" si="4"/>
        <v>-43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162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147"/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-598</v>
      </c>
      <c r="AJ37" s="167">
        <f>J37-AA37</f>
        <v>596</v>
      </c>
      <c r="AK37" s="236"/>
      <c r="AL37" s="243">
        <f t="shared" si="4"/>
        <v>-2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9266</v>
      </c>
      <c r="Q38" s="112" t="s">
        <v>316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249">
        <f>V38+W38+X38+AD38</f>
        <v>8284</v>
      </c>
      <c r="Z38" s="88">
        <v>19450</v>
      </c>
      <c r="AA38" s="249">
        <f t="shared" si="20"/>
        <v>20432</v>
      </c>
      <c r="AB38" s="147">
        <f>Y38-J38</f>
        <v>-5786</v>
      </c>
      <c r="AC38" s="147">
        <f t="shared" si="29"/>
        <v>-4631</v>
      </c>
      <c r="AD38" s="147">
        <v>0</v>
      </c>
      <c r="AE38" s="91">
        <v>982</v>
      </c>
      <c r="AF38" s="147"/>
      <c r="AG38" s="147">
        <v>0</v>
      </c>
      <c r="AH38" s="195">
        <f>Y38/D38+AG20</f>
        <v>2761.3333333333335</v>
      </c>
      <c r="AI38" s="147">
        <f t="shared" si="21"/>
        <v>-5786</v>
      </c>
      <c r="AJ38" s="195">
        <f>J38-AA38</f>
        <v>-6362</v>
      </c>
      <c r="AK38" s="248" t="s">
        <v>387</v>
      </c>
      <c r="AL38" s="246">
        <f t="shared" si="4"/>
        <v>-12148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11336</v>
      </c>
      <c r="Q39" s="112" t="s">
        <v>174</v>
      </c>
      <c r="R39" s="130">
        <f t="shared" si="0"/>
        <v>-2734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11336</v>
      </c>
      <c r="Z39" s="162">
        <v>9530</v>
      </c>
      <c r="AA39" s="162">
        <f t="shared" si="20"/>
        <v>11330</v>
      </c>
      <c r="AB39" s="147">
        <f>Y39-J39</f>
        <v>-2734</v>
      </c>
      <c r="AC39" s="147">
        <f t="shared" si="29"/>
        <v>-1579</v>
      </c>
      <c r="AD39" s="91">
        <v>1800</v>
      </c>
      <c r="AE39" s="91"/>
      <c r="AF39" s="91"/>
      <c r="AG39" s="91">
        <f>AD39</f>
        <v>1800</v>
      </c>
      <c r="AH39" s="195">
        <f t="shared" si="30"/>
        <v>3778.6666666666665</v>
      </c>
      <c r="AI39" s="147">
        <f t="shared" si="21"/>
        <v>-934</v>
      </c>
      <c r="AJ39" s="195">
        <f aca="true" t="shared" si="32" ref="AJ39:AJ51">J39-AA39</f>
        <v>2740</v>
      </c>
      <c r="AK39" s="241"/>
      <c r="AL39" s="246">
        <f t="shared" si="4"/>
        <v>1806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162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249">
        <f t="shared" si="28"/>
        <v>14306</v>
      </c>
      <c r="Z41" s="162">
        <v>12000</v>
      </c>
      <c r="AA41" s="249">
        <f t="shared" si="20"/>
        <v>12000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2070</v>
      </c>
      <c r="AK41" s="236"/>
      <c r="AL41" s="246">
        <f t="shared" si="4"/>
        <v>2306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162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147"/>
      <c r="AE42" s="147"/>
      <c r="AF42" s="147"/>
      <c r="AG42" s="147"/>
      <c r="AH42" s="167">
        <f t="shared" si="30"/>
        <v>2100</v>
      </c>
      <c r="AI42" s="147">
        <f t="shared" si="21"/>
        <v>-7370</v>
      </c>
      <c r="AJ42" s="167">
        <f t="shared" si="32"/>
        <v>7370</v>
      </c>
      <c r="AK42" s="236"/>
      <c r="AL42" s="243">
        <f t="shared" si="4"/>
        <v>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314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162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311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162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311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162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311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162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162">
        <v>800</v>
      </c>
      <c r="AA47" s="162">
        <f t="shared" si="20"/>
        <v>800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-96.5</v>
      </c>
      <c r="AK47" s="236"/>
      <c r="AL47" s="243">
        <f t="shared" si="4"/>
        <v>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319</v>
      </c>
      <c r="X48" s="162">
        <v>140</v>
      </c>
      <c r="Y48" s="162">
        <f t="shared" si="28"/>
        <v>331</v>
      </c>
      <c r="Z48" s="162" t="s">
        <v>368</v>
      </c>
      <c r="AA48" s="162" t="e">
        <f>Z48+AD48+AG48</f>
        <v>#VALUE!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311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162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311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162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342</v>
      </c>
      <c r="B51" s="43" t="s">
        <v>343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367</v>
      </c>
      <c r="X51" s="162"/>
      <c r="Y51" s="162"/>
      <c r="Z51" s="162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1196751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-545042.5</v>
      </c>
      <c r="AC52" s="139">
        <f>SUM(AC6:AC51)</f>
        <v>-512581.25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336</v>
      </c>
      <c r="K57" s="154" t="s">
        <v>331</v>
      </c>
      <c r="L57" s="189" t="s">
        <v>4</v>
      </c>
      <c r="M57" s="33" t="s">
        <v>29</v>
      </c>
      <c r="N57" s="38" t="s">
        <v>122</v>
      </c>
      <c r="O57" s="187" t="s">
        <v>332</v>
      </c>
      <c r="P57" s="33" t="s">
        <v>30</v>
      </c>
      <c r="Q57" s="156" t="s">
        <v>333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354</v>
      </c>
      <c r="AA57" s="216" t="s">
        <v>356</v>
      </c>
      <c r="AB57" s="229" t="s">
        <v>398</v>
      </c>
      <c r="AC57" s="166" t="s">
        <v>382</v>
      </c>
      <c r="AD57" s="166" t="s">
        <v>366</v>
      </c>
      <c r="AE57" s="166"/>
      <c r="AF57" s="166"/>
      <c r="AG57" s="166" t="s">
        <v>261</v>
      </c>
      <c r="AH57" s="165" t="s">
        <v>358</v>
      </c>
      <c r="AI57" s="166" t="s">
        <v>357</v>
      </c>
      <c r="AJ57" s="209" t="s">
        <v>339</v>
      </c>
      <c r="AK57" s="254" t="s">
        <v>389</v>
      </c>
      <c r="AL57" s="218" t="s">
        <v>334</v>
      </c>
      <c r="AM57" s="190" t="s">
        <v>301</v>
      </c>
      <c r="AN57" s="190" t="s">
        <v>335</v>
      </c>
      <c r="AO57" s="218" t="s">
        <v>359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/>
      <c r="AC58" s="223" t="s">
        <v>363</v>
      </c>
      <c r="AD58" s="4"/>
      <c r="AE58" s="4"/>
      <c r="AF58" s="4"/>
      <c r="AG58" s="4"/>
      <c r="AH58" s="21"/>
      <c r="AI58" s="4"/>
      <c r="AJ58" s="21"/>
      <c r="AK58" s="252" t="s">
        <v>399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1904</v>
      </c>
      <c r="Q60" s="89" t="s">
        <v>251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227</v>
      </c>
      <c r="W60" s="157" t="s">
        <v>320</v>
      </c>
      <c r="X60" s="162">
        <v>2</v>
      </c>
      <c r="Y60" s="162">
        <f>V60+W60+X60</f>
        <v>2004</v>
      </c>
      <c r="Z60" s="162">
        <v>800</v>
      </c>
      <c r="AB60" s="162">
        <f>AG60+AH60+500</f>
        <v>3438</v>
      </c>
      <c r="AC60" s="202">
        <f>(3+2)</f>
        <v>5</v>
      </c>
      <c r="AD60" s="91">
        <f>1344+560+225-1200</f>
        <v>929</v>
      </c>
      <c r="AE60" s="91"/>
      <c r="AF60" s="91"/>
      <c r="AG60" s="172">
        <f>(AC60+AD60)/D60</f>
        <v>934</v>
      </c>
      <c r="AH60" s="96">
        <f>Y60/D60</f>
        <v>2004</v>
      </c>
      <c r="AI60" s="172">
        <f>AG60-AH60+500</f>
        <v>-570</v>
      </c>
      <c r="AJ60" s="88">
        <f>J60-(AB60*D60)</f>
        <v>432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321</v>
      </c>
      <c r="X61" s="162">
        <v>4</v>
      </c>
      <c r="Y61" s="88">
        <f>V61+W61+X61</f>
        <v>4004</v>
      </c>
      <c r="Z61" s="162">
        <v>1600</v>
      </c>
      <c r="AB61" s="162">
        <f>AG61+AH61+500+103</f>
        <v>3143</v>
      </c>
      <c r="AC61" s="91"/>
      <c r="AD61" s="91">
        <v>1076</v>
      </c>
      <c r="AE61" s="91"/>
      <c r="AF61" s="91"/>
      <c r="AG61" s="172">
        <f>(AC61+AD61)/D61</f>
        <v>538</v>
      </c>
      <c r="AH61" s="96">
        <f>Y61/D61</f>
        <v>2002</v>
      </c>
      <c r="AI61" s="172">
        <f>AG61-AH61+500</f>
        <v>-964</v>
      </c>
      <c r="AJ61" s="88">
        <f>J61-(AB61*D61)</f>
        <v>2224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341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91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5375</v>
      </c>
      <c r="Q63" s="89" t="s">
        <v>253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322</v>
      </c>
      <c r="X63" s="162">
        <v>2</v>
      </c>
      <c r="Y63" s="162">
        <f>V63+W63+X63</f>
        <v>2012</v>
      </c>
      <c r="Z63" s="162">
        <v>810</v>
      </c>
      <c r="AB63" s="162">
        <f>AG63+AH63+500</f>
        <v>3777</v>
      </c>
      <c r="AC63" s="91"/>
      <c r="AD63" s="91">
        <f>1800+675-10-1200</f>
        <v>1265</v>
      </c>
      <c r="AE63" s="91"/>
      <c r="AF63" s="91"/>
      <c r="AG63" s="172">
        <f>(AC63+AD63)/D63</f>
        <v>1265</v>
      </c>
      <c r="AH63" s="96">
        <f>Y63/D63</f>
        <v>2012</v>
      </c>
      <c r="AI63" s="172">
        <f>AG63-AH63+500</f>
        <v>-247</v>
      </c>
      <c r="AJ63" s="88">
        <f>J63-(AB63*D63)</f>
        <v>478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7395</v>
      </c>
      <c r="Q64" s="51" t="s">
        <v>252</v>
      </c>
      <c r="R64" s="171">
        <f>-I64+P64</f>
        <v>-1305</v>
      </c>
      <c r="S64" s="140" t="s">
        <v>31</v>
      </c>
      <c r="T64" s="50" t="s">
        <v>154</v>
      </c>
      <c r="U64" s="51"/>
      <c r="V64" s="157"/>
      <c r="W64" s="157" t="s">
        <v>321</v>
      </c>
      <c r="X64" s="162">
        <v>4</v>
      </c>
      <c r="Y64" s="162">
        <f>V64+W64+X64</f>
        <v>4004</v>
      </c>
      <c r="Z64" s="162">
        <v>1600</v>
      </c>
      <c r="AB64" s="162">
        <f>AG64+AH64+500</f>
        <v>3014.5</v>
      </c>
      <c r="AC64" s="224">
        <f>(85+5)</f>
        <v>90</v>
      </c>
      <c r="AD64" s="91">
        <f>3335-2400</f>
        <v>935</v>
      </c>
      <c r="AE64" s="91"/>
      <c r="AF64" s="91"/>
      <c r="AG64" s="172">
        <f>(AC64+AD64)/D64</f>
        <v>512.5</v>
      </c>
      <c r="AH64" s="96">
        <f>Y64/D64</f>
        <v>2002</v>
      </c>
      <c r="AI64" s="172">
        <f>AG64-AH64+500</f>
        <v>-989.5</v>
      </c>
      <c r="AJ64" s="88">
        <f>J64-(AB64*D64)</f>
        <v>1711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91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13759</v>
      </c>
      <c r="Q66" s="51" t="s">
        <v>313</v>
      </c>
      <c r="R66" s="196">
        <f>-I66+P66</f>
        <v>5059</v>
      </c>
      <c r="S66" s="140" t="s">
        <v>31</v>
      </c>
      <c r="T66" s="50" t="s">
        <v>154</v>
      </c>
      <c r="U66" s="51"/>
      <c r="V66" s="157"/>
      <c r="W66" s="157" t="s">
        <v>321</v>
      </c>
      <c r="X66" s="162">
        <v>4</v>
      </c>
      <c r="Y66" s="162">
        <f>V66+W66+X66</f>
        <v>4004</v>
      </c>
      <c r="Z66" s="162">
        <v>1600</v>
      </c>
      <c r="AB66" s="162">
        <f>AG66+AH66+500</f>
        <v>2799.5</v>
      </c>
      <c r="AC66" s="91"/>
      <c r="AD66" s="91">
        <f>1700+1375-80-2400</f>
        <v>595</v>
      </c>
      <c r="AE66" s="91"/>
      <c r="AF66" s="91"/>
      <c r="AG66" s="172">
        <f>(AC66+AD66)/D66</f>
        <v>297.5</v>
      </c>
      <c r="AH66" s="96">
        <f>Y66/D66</f>
        <v>2002</v>
      </c>
      <c r="AI66" s="172">
        <f>AG66-AH66+500</f>
        <v>-1204.5</v>
      </c>
      <c r="AJ66" s="88">
        <f>J66-(AB66*D66)</f>
        <v>2141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338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323</v>
      </c>
      <c r="X67" s="164">
        <v>6</v>
      </c>
      <c r="Y67" s="162">
        <f>V67+W67+X67</f>
        <v>5706</v>
      </c>
      <c r="Z67" s="162">
        <v>2400</v>
      </c>
      <c r="AB67" s="162">
        <f>AG67+AH67+500</f>
        <v>2616</v>
      </c>
      <c r="AC67" s="224">
        <f>(612+30)</f>
        <v>642</v>
      </c>
      <c r="AD67">
        <v>0</v>
      </c>
      <c r="AG67" s="172">
        <f>(AC67+AD67)/D67</f>
        <v>214</v>
      </c>
      <c r="AH67" s="96">
        <f>Y67/D67</f>
        <v>1902</v>
      </c>
      <c r="AI67" s="172">
        <f>AG67-AH67+500</f>
        <v>-1188</v>
      </c>
      <c r="AJ67" s="88">
        <f>J67-(AB67*D67)</f>
        <v>4917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340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114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4"/>
      <c r="AG81" s="4">
        <f>AG61*2</f>
        <v>1076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9" sqref="C29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291</v>
      </c>
      <c r="O1" t="s">
        <v>373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371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293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370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292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369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290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374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377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375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0</v>
      </c>
      <c r="K18" s="144">
        <v>0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376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372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5057</v>
      </c>
      <c r="K19" s="15">
        <f t="shared" si="0"/>
        <v>2201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227">
        <v>8245</v>
      </c>
      <c r="K20" s="227">
        <v>2720</v>
      </c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44">
        <f>SUM(J19:J20)</f>
        <v>13302</v>
      </c>
      <c r="K21" s="144">
        <f>SUM(K19:K20)</f>
        <v>4921</v>
      </c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378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/>
      <c r="C31"/>
      <c r="D31"/>
      <c r="E31"/>
      <c r="F31"/>
      <c r="G31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2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6" sqref="I26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294</v>
      </c>
      <c r="B1" s="181"/>
    </row>
    <row r="3" spans="1:7" ht="12.75">
      <c r="A3" t="s">
        <v>283</v>
      </c>
      <c r="B3" s="97" t="s">
        <v>295</v>
      </c>
      <c r="C3" t="s">
        <v>285</v>
      </c>
      <c r="D3" t="s">
        <v>297</v>
      </c>
      <c r="E3" t="s">
        <v>296</v>
      </c>
      <c r="G3" t="s">
        <v>302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317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347</v>
      </c>
      <c r="I26" s="222" t="s">
        <v>352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347</v>
      </c>
      <c r="I27" s="222"/>
    </row>
    <row r="28" spans="1:9" ht="12.75">
      <c r="A28">
        <v>23</v>
      </c>
      <c r="B28" s="107" t="s">
        <v>325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299</v>
      </c>
      <c r="C32" s="159">
        <v>2019</v>
      </c>
      <c r="D32" s="185" t="s">
        <v>290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290</v>
      </c>
      <c r="E33" s="10" t="s">
        <v>318</v>
      </c>
      <c r="G33" s="181">
        <f>C33/2</f>
        <v>3547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5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298</v>
      </c>
      <c r="I4" t="s">
        <v>302</v>
      </c>
    </row>
    <row r="11" spans="2:8" ht="12.75">
      <c r="B11" s="43" t="s">
        <v>129</v>
      </c>
      <c r="C11" s="97" t="s">
        <v>130</v>
      </c>
      <c r="D11" s="41" t="s">
        <v>131</v>
      </c>
      <c r="E11" s="41" t="s">
        <v>134</v>
      </c>
      <c r="F11" s="41" t="s">
        <v>132</v>
      </c>
      <c r="G11" s="41" t="s">
        <v>133</v>
      </c>
      <c r="H11" s="184" t="s">
        <v>283</v>
      </c>
    </row>
    <row r="12" spans="1:7" ht="12.75">
      <c r="A12" t="s">
        <v>220</v>
      </c>
      <c r="B12" s="175" t="s">
        <v>127</v>
      </c>
      <c r="C12" s="175"/>
      <c r="D12" s="175"/>
      <c r="E12" s="175"/>
      <c r="F12" s="175"/>
      <c r="G12" s="175"/>
    </row>
    <row r="13" spans="1:7" ht="12.75">
      <c r="A13">
        <f>SUM(D15:D19,D55,D66:D67)</f>
        <v>47444</v>
      </c>
      <c r="B13" s="41"/>
      <c r="C13" s="41" t="s">
        <v>139</v>
      </c>
      <c r="D13" s="41">
        <v>9300</v>
      </c>
      <c r="E13" s="41"/>
      <c r="F13" s="41">
        <v>9170</v>
      </c>
      <c r="G13" s="41"/>
    </row>
    <row r="14" spans="1:7" ht="12.75">
      <c r="A14" t="s">
        <v>221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137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143</v>
      </c>
      <c r="C18" s="41" t="s">
        <v>128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140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141</v>
      </c>
      <c r="C20" s="41" t="s">
        <v>142</v>
      </c>
      <c r="D20" s="41">
        <v>11170</v>
      </c>
      <c r="E20" s="41" t="s">
        <v>91</v>
      </c>
      <c r="F20" s="82"/>
      <c r="G20" s="41"/>
      <c r="H20">
        <v>5</v>
      </c>
      <c r="J20" t="s">
        <v>157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156</v>
      </c>
      <c r="C22" s="41" t="s">
        <v>155</v>
      </c>
      <c r="D22" s="41">
        <v>12730</v>
      </c>
      <c r="E22" s="41" t="s">
        <v>91</v>
      </c>
      <c r="F22" s="82"/>
      <c r="G22" s="41"/>
      <c r="H22">
        <v>7</v>
      </c>
      <c r="J22" t="s">
        <v>158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159</v>
      </c>
      <c r="C24" s="41" t="s">
        <v>161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250</v>
      </c>
      <c r="B25" s="41" t="s">
        <v>160</v>
      </c>
      <c r="C25" s="41" t="s">
        <v>222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223</v>
      </c>
      <c r="C26" s="41" t="s">
        <v>224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246</v>
      </c>
      <c r="C27" s="41" t="s">
        <v>247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248</v>
      </c>
      <c r="C28" s="41" t="s">
        <v>258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257</v>
      </c>
      <c r="C29" s="41" t="s">
        <v>249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270</v>
      </c>
      <c r="B30" s="41" t="s">
        <v>259</v>
      </c>
      <c r="C30" s="41" t="s">
        <v>265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260</v>
      </c>
      <c r="C32" s="41" t="s">
        <v>266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263</v>
      </c>
      <c r="C33" s="41" t="s">
        <v>264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271</v>
      </c>
      <c r="B34" s="41" t="s">
        <v>268</v>
      </c>
      <c r="C34" s="41" t="s">
        <v>269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273</v>
      </c>
      <c r="C35" s="41" t="s">
        <v>274</v>
      </c>
      <c r="D35" s="41">
        <v>25000</v>
      </c>
      <c r="E35" s="41" t="s">
        <v>24</v>
      </c>
      <c r="F35" s="82"/>
      <c r="G35" s="41" t="s">
        <v>278</v>
      </c>
      <c r="H35">
        <v>19</v>
      </c>
    </row>
    <row r="36" spans="2:8" ht="12.75">
      <c r="B36" s="178" t="s">
        <v>275</v>
      </c>
      <c r="C36" s="41" t="s">
        <v>276</v>
      </c>
      <c r="D36" s="178">
        <v>25000</v>
      </c>
      <c r="E36" s="41" t="s">
        <v>24</v>
      </c>
      <c r="F36" s="178" t="s">
        <v>282</v>
      </c>
      <c r="G36" s="41" t="s">
        <v>277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279</v>
      </c>
      <c r="C38" s="41" t="s">
        <v>280</v>
      </c>
      <c r="D38" s="178">
        <v>20160</v>
      </c>
      <c r="E38" s="41" t="s">
        <v>24</v>
      </c>
      <c r="F38" s="178" t="s">
        <v>282</v>
      </c>
      <c r="G38" s="41" t="s">
        <v>281</v>
      </c>
      <c r="H38">
        <v>22</v>
      </c>
    </row>
    <row r="39" spans="2:8" ht="12.75">
      <c r="B39" s="178" t="s">
        <v>326</v>
      </c>
      <c r="C39" s="41" t="s">
        <v>280</v>
      </c>
      <c r="D39" s="178">
        <v>12000</v>
      </c>
      <c r="E39" s="41" t="s">
        <v>24</v>
      </c>
      <c r="F39" s="178" t="s">
        <v>282</v>
      </c>
      <c r="G39" s="41" t="s">
        <v>281</v>
      </c>
      <c r="H39" s="15">
        <v>22</v>
      </c>
    </row>
    <row r="40" spans="1:8" ht="12.75">
      <c r="A40" t="s">
        <v>397</v>
      </c>
      <c r="B40" s="82" t="s">
        <v>327</v>
      </c>
      <c r="C40" s="41" t="s">
        <v>328</v>
      </c>
      <c r="D40" s="183">
        <v>15250</v>
      </c>
      <c r="E40" s="41" t="s">
        <v>24</v>
      </c>
      <c r="F40" s="200" t="s">
        <v>317</v>
      </c>
      <c r="G40" s="41" t="s">
        <v>329</v>
      </c>
      <c r="H40">
        <v>23</v>
      </c>
    </row>
    <row r="41" spans="2:8" ht="12.75">
      <c r="B41" s="82" t="s">
        <v>330</v>
      </c>
      <c r="C41" s="41" t="s">
        <v>328</v>
      </c>
      <c r="D41" s="183">
        <v>9660</v>
      </c>
      <c r="E41" s="41" t="s">
        <v>24</v>
      </c>
      <c r="F41" s="200" t="s">
        <v>317</v>
      </c>
      <c r="G41" s="41" t="s">
        <v>329</v>
      </c>
      <c r="H41">
        <v>23</v>
      </c>
    </row>
    <row r="42" spans="2:8" ht="12.75">
      <c r="B42" s="82" t="s">
        <v>348</v>
      </c>
      <c r="C42" s="41" t="s">
        <v>349</v>
      </c>
      <c r="D42" s="183">
        <v>12400</v>
      </c>
      <c r="E42" s="41" t="s">
        <v>24</v>
      </c>
      <c r="F42" s="200" t="s">
        <v>317</v>
      </c>
      <c r="G42" s="41" t="s">
        <v>350</v>
      </c>
      <c r="H42">
        <v>24</v>
      </c>
    </row>
    <row r="43" spans="2:11" ht="12.75">
      <c r="B43" s="82" t="s">
        <v>351</v>
      </c>
      <c r="C43" s="41" t="s">
        <v>349</v>
      </c>
      <c r="D43" s="183">
        <v>12600</v>
      </c>
      <c r="E43" s="41" t="s">
        <v>24</v>
      </c>
      <c r="F43" s="200" t="s">
        <v>317</v>
      </c>
      <c r="G43" s="41" t="s">
        <v>350</v>
      </c>
      <c r="H43">
        <v>24</v>
      </c>
      <c r="K43" s="222" t="s">
        <v>352</v>
      </c>
    </row>
    <row r="44" spans="2:11" ht="12.75">
      <c r="B44" s="82" t="s">
        <v>390</v>
      </c>
      <c r="C44" s="41" t="s">
        <v>391</v>
      </c>
      <c r="D44" s="183">
        <v>13500</v>
      </c>
      <c r="E44" s="41" t="s">
        <v>24</v>
      </c>
      <c r="F44" s="200" t="s">
        <v>317</v>
      </c>
      <c r="G44" s="41" t="s">
        <v>392</v>
      </c>
      <c r="H44">
        <v>25</v>
      </c>
      <c r="K44" s="222"/>
    </row>
    <row r="45" spans="2:11" ht="12.75">
      <c r="B45" s="82" t="s">
        <v>393</v>
      </c>
      <c r="C45" s="41" t="s">
        <v>391</v>
      </c>
      <c r="D45" s="183">
        <v>12000</v>
      </c>
      <c r="E45" s="41" t="s">
        <v>24</v>
      </c>
      <c r="F45" s="200" t="s">
        <v>317</v>
      </c>
      <c r="G45" s="41" t="s">
        <v>392</v>
      </c>
      <c r="H45">
        <v>25</v>
      </c>
      <c r="K45" s="222"/>
    </row>
    <row r="46" spans="2:11" ht="12.75">
      <c r="B46" s="82" t="s">
        <v>394</v>
      </c>
      <c r="C46" s="41" t="s">
        <v>395</v>
      </c>
      <c r="D46" s="183">
        <v>10000</v>
      </c>
      <c r="E46" s="41" t="s">
        <v>24</v>
      </c>
      <c r="F46" s="200" t="s">
        <v>317</v>
      </c>
      <c r="G46" s="41" t="s">
        <v>396</v>
      </c>
      <c r="H46">
        <v>26</v>
      </c>
      <c r="K46" s="222"/>
    </row>
    <row r="47" spans="2:11" ht="12.75">
      <c r="B47" s="107" t="s">
        <v>267</v>
      </c>
      <c r="C47" s="107"/>
      <c r="D47" s="107">
        <f>SUM(D13:D46)</f>
        <v>442985</v>
      </c>
      <c r="E47" s="41" t="s">
        <v>24</v>
      </c>
      <c r="F47" s="82"/>
      <c r="G47" s="41">
        <v>26.06</v>
      </c>
      <c r="H47">
        <v>26</v>
      </c>
      <c r="I47" s="206">
        <f>D47/183</f>
        <v>2420.6830601092897</v>
      </c>
      <c r="K47" s="222">
        <f>SUM(D36:D43)</f>
        <v>107070</v>
      </c>
    </row>
    <row r="48" spans="2:7" ht="12.75">
      <c r="B48" s="180"/>
      <c r="C48" s="180"/>
      <c r="D48" s="180"/>
      <c r="E48" s="41"/>
      <c r="F48" s="82"/>
      <c r="G48" s="41"/>
    </row>
    <row r="49" spans="2:11" s="15" customFormat="1" ht="12.75">
      <c r="B49" s="180"/>
      <c r="C49" s="180"/>
      <c r="D49" s="180"/>
      <c r="E49" s="82"/>
      <c r="F49" s="82"/>
      <c r="G49" s="82"/>
      <c r="K49" s="200" t="s">
        <v>317</v>
      </c>
    </row>
    <row r="50" spans="2:11" ht="12.75">
      <c r="B50" s="174" t="s">
        <v>288</v>
      </c>
      <c r="C50" s="174"/>
      <c r="D50" s="180">
        <v>347244</v>
      </c>
      <c r="E50" s="41" t="s">
        <v>24</v>
      </c>
      <c r="F50" s="178" t="s">
        <v>287</v>
      </c>
      <c r="G50" s="41"/>
      <c r="I50" s="191">
        <f>D50/183</f>
        <v>1897.5081967213114</v>
      </c>
      <c r="K50" s="183">
        <v>15250</v>
      </c>
    </row>
    <row r="51" spans="2:11" ht="12.75">
      <c r="B51" s="174" t="s">
        <v>288</v>
      </c>
      <c r="C51" s="174" t="s">
        <v>274</v>
      </c>
      <c r="D51" s="174">
        <v>169859</v>
      </c>
      <c r="E51" s="41" t="s">
        <v>290</v>
      </c>
      <c r="F51" s="82"/>
      <c r="G51" s="82"/>
      <c r="I51" s="191">
        <f>D51/183</f>
        <v>928.1912568306011</v>
      </c>
      <c r="K51" s="183">
        <v>9660</v>
      </c>
    </row>
    <row r="52" spans="2:11" ht="12.75">
      <c r="B52" s="174" t="s">
        <v>288</v>
      </c>
      <c r="C52" s="174"/>
      <c r="D52" s="201">
        <f>346854+9660+15250+12400+12600+13500+12000+10000</f>
        <v>432264</v>
      </c>
      <c r="E52" s="41" t="s">
        <v>290</v>
      </c>
      <c r="F52" s="178" t="s">
        <v>318</v>
      </c>
      <c r="G52" s="82"/>
      <c r="I52" s="192">
        <f>D52/183</f>
        <v>2362.098360655738</v>
      </c>
      <c r="K52" s="183">
        <v>12400</v>
      </c>
    </row>
    <row r="53" spans="2:11" s="15" customFormat="1" ht="12.75">
      <c r="B53" s="180"/>
      <c r="C53" s="180"/>
      <c r="D53" s="180"/>
      <c r="E53" s="82"/>
      <c r="F53" s="82"/>
      <c r="G53" s="82"/>
      <c r="K53" s="183">
        <v>12600</v>
      </c>
    </row>
    <row r="54" spans="2:11" ht="12.75">
      <c r="B54" s="175" t="s">
        <v>135</v>
      </c>
      <c r="C54" s="175"/>
      <c r="D54" s="175"/>
      <c r="E54" s="175"/>
      <c r="F54" s="175"/>
      <c r="G54" s="175"/>
      <c r="K54" s="183">
        <v>13500</v>
      </c>
    </row>
    <row r="55" spans="2:11" ht="12.75">
      <c r="B55" s="41"/>
      <c r="C55" s="41" t="s">
        <v>137</v>
      </c>
      <c r="D55" s="41">
        <v>948</v>
      </c>
      <c r="E55" s="41" t="s">
        <v>91</v>
      </c>
      <c r="F55" s="82">
        <v>941</v>
      </c>
      <c r="G55" s="41" t="s">
        <v>106</v>
      </c>
      <c r="K55" s="183">
        <v>12000</v>
      </c>
    </row>
    <row r="56" spans="2:11" ht="12.75">
      <c r="B56" s="41"/>
      <c r="C56" s="41"/>
      <c r="D56" s="41"/>
      <c r="E56" s="41"/>
      <c r="F56" s="41"/>
      <c r="G56" s="41"/>
      <c r="K56" s="183">
        <v>10000</v>
      </c>
    </row>
    <row r="57" spans="2:11" ht="12.75">
      <c r="B57" s="41"/>
      <c r="C57" s="41"/>
      <c r="D57" s="41"/>
      <c r="E57" s="41"/>
      <c r="F57" s="41"/>
      <c r="G57" s="41"/>
      <c r="K57" s="107">
        <f>SUM(K50:K56)</f>
        <v>85410</v>
      </c>
    </row>
    <row r="58" spans="2:7" ht="12.75">
      <c r="B58" s="41"/>
      <c r="C58" s="41"/>
      <c r="D58" s="41"/>
      <c r="E58" s="41"/>
      <c r="F58" s="41"/>
      <c r="G58" s="41"/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41"/>
      <c r="C60" s="41"/>
      <c r="D60" s="41"/>
      <c r="E60" s="41"/>
      <c r="F60" s="41"/>
      <c r="G60" s="41"/>
    </row>
    <row r="61" spans="2:7" ht="12.75">
      <c r="B61" s="175" t="s">
        <v>136</v>
      </c>
      <c r="C61" s="175"/>
      <c r="D61" s="175"/>
      <c r="E61" s="175"/>
      <c r="F61" s="175"/>
      <c r="G61" s="175"/>
    </row>
    <row r="62" spans="2:7" ht="12.75">
      <c r="B62" s="41"/>
      <c r="C62" s="41" t="s">
        <v>139</v>
      </c>
      <c r="D62" s="41">
        <v>300</v>
      </c>
      <c r="E62" s="41"/>
      <c r="F62" s="41">
        <v>305</v>
      </c>
      <c r="G62" s="41"/>
    </row>
    <row r="63" spans="2:7" ht="12.75">
      <c r="B63" s="41"/>
      <c r="C63" s="41"/>
      <c r="D63" s="41"/>
      <c r="E63" s="41"/>
      <c r="F63" s="41">
        <v>93</v>
      </c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 t="s">
        <v>138</v>
      </c>
      <c r="D66" s="41">
        <v>606</v>
      </c>
      <c r="E66" s="41" t="s">
        <v>91</v>
      </c>
      <c r="F66" s="82"/>
      <c r="G66" s="41"/>
    </row>
    <row r="67" spans="2:7" ht="12.75">
      <c r="B67" s="41" t="s">
        <v>143</v>
      </c>
      <c r="C67" s="41" t="s">
        <v>128</v>
      </c>
      <c r="D67" s="41">
        <v>10550</v>
      </c>
      <c r="E67" s="41" t="s">
        <v>91</v>
      </c>
      <c r="F67" s="82"/>
      <c r="G67" s="41"/>
    </row>
    <row r="68" spans="2:7" ht="12.75">
      <c r="B68" s="81" t="s">
        <v>289</v>
      </c>
      <c r="C68" s="81"/>
      <c r="D68" s="81">
        <v>10550</v>
      </c>
      <c r="E68" s="41"/>
      <c r="F68" s="41"/>
      <c r="G68" s="41"/>
    </row>
    <row r="69" spans="2:7" ht="12.75">
      <c r="B69" s="82"/>
      <c r="C69" s="82"/>
      <c r="D69" s="82"/>
      <c r="E69" s="41"/>
      <c r="F69" s="41"/>
      <c r="G69" s="41"/>
    </row>
    <row r="70" spans="2:9" ht="12.75">
      <c r="B70" s="174" t="s">
        <v>288</v>
      </c>
      <c r="C70" s="174"/>
      <c r="D70" s="174">
        <v>10625</v>
      </c>
      <c r="E70" s="41" t="s">
        <v>24</v>
      </c>
      <c r="F70" s="82"/>
      <c r="G70" s="41"/>
      <c r="I70" s="191">
        <f>D70/6</f>
        <v>1770.8333333333333</v>
      </c>
    </row>
    <row r="71" spans="2:9" ht="12.75">
      <c r="B71" s="174" t="s">
        <v>288</v>
      </c>
      <c r="C71" s="174"/>
      <c r="D71" s="174">
        <v>10604</v>
      </c>
      <c r="E71" s="41" t="s">
        <v>290</v>
      </c>
      <c r="F71" s="82"/>
      <c r="G71" s="41"/>
      <c r="I71" s="192">
        <f>D71/6</f>
        <v>1767.3333333333333</v>
      </c>
    </row>
    <row r="72" spans="2:7" ht="12.75">
      <c r="B72" s="41"/>
      <c r="C72" s="41"/>
      <c r="D72" s="41"/>
      <c r="E72" s="41"/>
      <c r="F72" s="41"/>
      <c r="G72" s="41"/>
    </row>
    <row r="73" spans="2:7" ht="12.75">
      <c r="B73" s="41"/>
      <c r="C73" s="41"/>
      <c r="D73" s="41"/>
      <c r="E73" s="41"/>
      <c r="F73" s="41"/>
      <c r="G73" s="41"/>
    </row>
    <row r="74" spans="2:7" ht="12.75">
      <c r="B74" s="41"/>
      <c r="C74" s="41"/>
      <c r="D74" s="41"/>
      <c r="E74" s="41"/>
      <c r="F74" s="41"/>
      <c r="G74" s="41"/>
    </row>
    <row r="75" spans="2:7" ht="12.75">
      <c r="B75" s="41"/>
      <c r="C75" s="41"/>
      <c r="D75" s="41"/>
      <c r="E75" s="41"/>
      <c r="F75" s="41"/>
      <c r="G75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2006-06-21T06:33:30Z</cp:lastPrinted>
  <dcterms:created xsi:type="dcterms:W3CDTF">2005-04-30T08:59:53Z</dcterms:created>
  <dcterms:modified xsi:type="dcterms:W3CDTF">2006-06-27T10:08:25Z</dcterms:modified>
  <cp:category/>
  <cp:version/>
  <cp:contentType/>
  <cp:contentStatus/>
</cp:coreProperties>
</file>