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90" windowHeight="8580" tabRatio="850" activeTab="1"/>
  </bookViews>
  <sheets>
    <sheet name="Left" sheetId="1" r:id="rId1"/>
    <sheet name="Right" sheetId="2" r:id="rId2"/>
    <sheet name="BL7" sheetId="3" r:id="rId3"/>
    <sheet name="BLM_patch_cord" sheetId="4" r:id="rId4"/>
  </sheets>
  <externalReferences>
    <externalReference r:id="rId7"/>
    <externalReference r:id="rId8"/>
  </externalReferences>
  <definedNames>
    <definedName name="cables" localSheetId="3">#REF!</definedName>
    <definedName name="cables" localSheetId="0">#REF!</definedName>
    <definedName name="cables" localSheetId="1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<sst xmlns="http://schemas.openxmlformats.org/spreadsheetml/2006/main" count="8186" uniqueCount="3649">
  <si>
    <t>BYPLM.A12L7_CFC_8</t>
  </si>
  <si>
    <t>BYPLM.A13L7_CFC_7</t>
  </si>
  <si>
    <t>BYPLM.A13L7_CFC_8</t>
  </si>
  <si>
    <t>BYPLM.A14L7_CFC_7</t>
  </si>
  <si>
    <t>BYPLM.A14L7_CFC_8</t>
  </si>
  <si>
    <t>BYPLM.A15L7_CFC_7</t>
  </si>
  <si>
    <t>BYPLM.A15L7_CFC_8</t>
  </si>
  <si>
    <t>BYPLM.A16L7_CFC_7</t>
  </si>
  <si>
    <t>BYPLM.A16L7_CFC_8</t>
  </si>
  <si>
    <t>BYPLM.A17L7_CFC_7</t>
  </si>
  <si>
    <t>BYPLM.A17L7_CFC_8</t>
  </si>
  <si>
    <t>BYPLM.A18L7_CFC_7</t>
  </si>
  <si>
    <t>BYPLM.A18L7_CFC_8</t>
  </si>
  <si>
    <t>BYPLM.A19L7_CFC_7</t>
  </si>
  <si>
    <t>BYPLM.A19L7_CFC_8</t>
  </si>
  <si>
    <t>BYPLM.A20L7_CFC_7</t>
  </si>
  <si>
    <t>BYPLM.A20L7_CFC_8</t>
  </si>
  <si>
    <t>BYPLM.A21L7_CFC_7</t>
  </si>
  <si>
    <t>BYPLM.A21L7_CFC_8</t>
  </si>
  <si>
    <t>BYPLM.A22L7_CFC_7</t>
  </si>
  <si>
    <t>BYPLM.A22L7_CFC_8</t>
  </si>
  <si>
    <t>BYPLM.A23L7_CFC_7</t>
  </si>
  <si>
    <t>BYPLM.A23L7_CFC_8</t>
  </si>
  <si>
    <t>BYPLM.A24L7_CFC_7</t>
  </si>
  <si>
    <t>BYPLM.A24L7_CFC_8</t>
  </si>
  <si>
    <t>BYPLM.A25L7_CFC_7</t>
  </si>
  <si>
    <t>BYPLM.A25L7_CFC_8</t>
  </si>
  <si>
    <t>BYPLM.A26L7_CFC_7</t>
  </si>
  <si>
    <t>BYPLM.A26L7_CFC_8</t>
  </si>
  <si>
    <t>BYPLM.A27L7_CFC_7</t>
  </si>
  <si>
    <t>BYPLM.A27L7_CFC_8</t>
  </si>
  <si>
    <t>BYPLM.A28L7_CFC_7</t>
  </si>
  <si>
    <t>BYPLM.A28L7_CFC_8</t>
  </si>
  <si>
    <t>BYPLM.A29L7_CFC_7</t>
  </si>
  <si>
    <t>BYPLM.A29L7_CFC_8</t>
  </si>
  <si>
    <t>BYPLM.A30L7_CFC_7</t>
  </si>
  <si>
    <t>BYPLM.A30L7_CFC_8</t>
  </si>
  <si>
    <t>BYPLM.A31L7_CFC_7</t>
  </si>
  <si>
    <t>BYPLM.A31L7_CFC_8</t>
  </si>
  <si>
    <t>BYPLM.A32L7_CFC_7</t>
  </si>
  <si>
    <t>BYPLM.A32L7_CFC_8</t>
  </si>
  <si>
    <t>BYPLM.A33L7_CFC_7</t>
  </si>
  <si>
    <t>BYPLM.A33L7_CFC_8</t>
  </si>
  <si>
    <t>BJBAP.A4R7_7</t>
  </si>
  <si>
    <t>BJBAP.A4R7_8</t>
  </si>
  <si>
    <t>BJBAP.B4R7_7</t>
  </si>
  <si>
    <t>BJBAP.B4R7_8</t>
  </si>
  <si>
    <t>BJBAP.C4R7_7</t>
  </si>
  <si>
    <t>BJBAP.C4R7_8</t>
  </si>
  <si>
    <t>BJBAP.D4R7_7</t>
  </si>
  <si>
    <t>BJBAP.D4R7_8</t>
  </si>
  <si>
    <t>BJBAP.E4R7_7</t>
  </si>
  <si>
    <t>BJBAP.E4R7_8</t>
  </si>
  <si>
    <t>BJBAP.A5R7_7</t>
  </si>
  <si>
    <t>BJBAP.A5R7_8</t>
  </si>
  <si>
    <t>BJBAP.B5R7_7</t>
  </si>
  <si>
    <t>BJBAP.B5R7_8</t>
  </si>
  <si>
    <t>BJBAP.C5R7_7</t>
  </si>
  <si>
    <t>BJBAP.C5R7_8</t>
  </si>
  <si>
    <t>BJBAP.D5R7_7</t>
  </si>
  <si>
    <t>BJBAP.D5R7_8</t>
  </si>
  <si>
    <t>BJBAP.E5R7_7</t>
  </si>
  <si>
    <t>BJBAP.E5R7_8</t>
  </si>
  <si>
    <t>BJBAP.B8R7_7</t>
  </si>
  <si>
    <t>BJBAP.B8R7_8</t>
  </si>
  <si>
    <t>BJBAP.B6R7_7</t>
  </si>
  <si>
    <t>BJBAP.B6R7_8</t>
  </si>
  <si>
    <t>BJBAP.D6R7_5</t>
  </si>
  <si>
    <t>BJBAP.D6R7_6</t>
  </si>
  <si>
    <t>BJBAP.D6R7_7</t>
  </si>
  <si>
    <t>BJBAP.D6R7_8</t>
  </si>
  <si>
    <t>BJBAP.B7R7_7</t>
  </si>
  <si>
    <t>BJBAP.B7R7_8</t>
  </si>
  <si>
    <t>BJBAP.A8R7_7</t>
  </si>
  <si>
    <t>BJBAP.A8R7_8</t>
  </si>
  <si>
    <t>BJBAP.A9R7_7</t>
  </si>
  <si>
    <t>BJBAP.A9R7_8</t>
  </si>
  <si>
    <t>BYPLM.A30R7_CFC_1</t>
  </si>
  <si>
    <t>BYPLM.A30R7_CFC_2</t>
  </si>
  <si>
    <t>BYPLM.A30R7_CFC_3</t>
  </si>
  <si>
    <t>BYPLM.A30R7_CFC_4</t>
  </si>
  <si>
    <t>BYPLM.A30R7_CFC_5</t>
  </si>
  <si>
    <t>BYPLM.A30R7_CFC_6</t>
  </si>
  <si>
    <t>BJBHT.A31R7</t>
  </si>
  <si>
    <t>BYPLM.A31R7_CFC_1</t>
  </si>
  <si>
    <t>BYPLM.A31R7_CFC_2</t>
  </si>
  <si>
    <t>BYPLM.A31R7_CFC_3</t>
  </si>
  <si>
    <t>BYPLM.A31R7_CFC_4</t>
  </si>
  <si>
    <t>BYPLM.A31R7_CFC_5</t>
  </si>
  <si>
    <t>BYPLM.A31R7_CFC_6</t>
  </si>
  <si>
    <t>BJBHT.A32R7</t>
  </si>
  <si>
    <t>BYPLM.A32R7_CFC_1</t>
  </si>
  <si>
    <t>BYPLM.A32R7_CFC_2</t>
  </si>
  <si>
    <t>BYPLM.A32R7_CFC_3</t>
  </si>
  <si>
    <t>BYPLM.A32R7_CFC_4</t>
  </si>
  <si>
    <t>BYPLM.A32R7_CFC_5</t>
  </si>
  <si>
    <t>BYPLM.A32R7_CFC_6</t>
  </si>
  <si>
    <t>BJBHT.A33R7</t>
  </si>
  <si>
    <t>BYPLM.A33R7_CFC_1</t>
  </si>
  <si>
    <t>BYPLM.A33R7_CFC_2</t>
  </si>
  <si>
    <t>BYPLM.A33R7_CFC_3</t>
  </si>
  <si>
    <t>BYPLM.A33R7_CFC_4</t>
  </si>
  <si>
    <t>BYPLM.A33R7_CFC_5</t>
  </si>
  <si>
    <t>BYPLM.A33R7_CFC_6</t>
  </si>
  <si>
    <t>BJBHT.A34R7</t>
  </si>
  <si>
    <t>BYPLM.A34R7_CFC_1</t>
  </si>
  <si>
    <t>BYPLM.A34R7_CFC_2</t>
  </si>
  <si>
    <t>BYPLM.A34R7_CFC_3</t>
  </si>
  <si>
    <t>BYPLM.A34R7_CFC_4</t>
  </si>
  <si>
    <t>BYPLM.A34R7_CFC_5</t>
  </si>
  <si>
    <t>BJBAP.B4L7_5</t>
  </si>
  <si>
    <t>BJBAP.B4L7_6</t>
  </si>
  <si>
    <t>BJBAP.C4L7_5</t>
  </si>
  <si>
    <t>BJBAP.C4L7_6</t>
  </si>
  <si>
    <t>BJBAP.D4L7_5</t>
  </si>
  <si>
    <t>BJBAP.D4L7_6</t>
  </si>
  <si>
    <t>BJBAP.E4L7_5</t>
  </si>
  <si>
    <t>BJBAP.E4L7_6</t>
  </si>
  <si>
    <t>BJBAP.C5L7_5</t>
  </si>
  <si>
    <t>BJBAP.C5L7_6</t>
  </si>
  <si>
    <t>BJBAP.D5L7_1</t>
  </si>
  <si>
    <t>BJBAP.D5L7_2</t>
  </si>
  <si>
    <t>BJBAP.D5L7_3</t>
  </si>
  <si>
    <t>BJBAP.D5L7_4</t>
  </si>
  <si>
    <t>BJBAP.D5L7_5</t>
  </si>
  <si>
    <t>BJBAP.D5L7_6</t>
  </si>
  <si>
    <t>BJBAP.E5L7_1</t>
  </si>
  <si>
    <t>BJBAP.E5L7_2</t>
  </si>
  <si>
    <t>BJBAP.E5L7_3</t>
  </si>
  <si>
    <t>BJBAP.E5L7_4</t>
  </si>
  <si>
    <t>BJBAP.E5L7_5</t>
  </si>
  <si>
    <t>BJBAP.E5L7_6</t>
  </si>
  <si>
    <t>BJBAP.A6L7_1</t>
  </si>
  <si>
    <t>BJBAP.A6L7_2</t>
  </si>
  <si>
    <t>BJBAP.A6L7_3</t>
  </si>
  <si>
    <t>BJBAP.A6L7_4</t>
  </si>
  <si>
    <t>BJBAP.A6L7_5</t>
  </si>
  <si>
    <t>BJBAP.A6L7_6</t>
  </si>
  <si>
    <t>BJBAP.B6L7_1</t>
  </si>
  <si>
    <t>BJBAP.B6L7_2</t>
  </si>
  <si>
    <t>BJBAP.B6L7_3</t>
  </si>
  <si>
    <t>BJBAP.B6L7_4</t>
  </si>
  <si>
    <t>BJBAP.B6L7_5</t>
  </si>
  <si>
    <t>BJBAP.B6L7_6</t>
  </si>
  <si>
    <t>BJBAP.C6L7_1</t>
  </si>
  <si>
    <t>BJBAP.C6L7_2</t>
  </si>
  <si>
    <t>BJBAP.C6L7_3</t>
  </si>
  <si>
    <t>BJBAP.C6L7_4</t>
  </si>
  <si>
    <t>BJBAP.C6L7_5</t>
  </si>
  <si>
    <t>BJBAP.C6L7_6</t>
  </si>
  <si>
    <t>BJBAP.D6L7_1</t>
  </si>
  <si>
    <t>BJBAP.D6L7_2</t>
  </si>
  <si>
    <t>BJBAP.D6L7_3</t>
  </si>
  <si>
    <t>BJBAP.D6L7_4</t>
  </si>
  <si>
    <t>BJBAP.E6L7_1</t>
  </si>
  <si>
    <t>BJBAP.E6L7_2</t>
  </si>
  <si>
    <t>BJBAP.E6L7_3</t>
  </si>
  <si>
    <t>BJBAP.E6L7_4</t>
  </si>
  <si>
    <t>BJBAP.E6L7_5</t>
  </si>
  <si>
    <t>BJBAP.E6L7_6</t>
  </si>
  <si>
    <t>BJBHT.F6L7</t>
  </si>
  <si>
    <t>BJBAP.F6L7_1</t>
  </si>
  <si>
    <t>BJBAP.F6L7_2</t>
  </si>
  <si>
    <t>BJBAP.F6L7_3</t>
  </si>
  <si>
    <t>BJBAP.F6L7_4</t>
  </si>
  <si>
    <t>BJBAP.A6L7_7</t>
  </si>
  <si>
    <t>BJBAP.A6L7_8</t>
  </si>
  <si>
    <t>BJBAP.C6L7_7</t>
  </si>
  <si>
    <t>BJBAP.C6L7_8</t>
  </si>
  <si>
    <t>BJBAP.E6L7_7</t>
  </si>
  <si>
    <t>BJBAP.E6L7_8</t>
  </si>
  <si>
    <t>BJBAP.F6L7_5</t>
  </si>
  <si>
    <t>BJBAP.F6L7_6</t>
  </si>
  <si>
    <t>BJBHT.A7L7</t>
  </si>
  <si>
    <t>BJBAP.A7L7_1</t>
  </si>
  <si>
    <t>BJBAP.A7L7_2</t>
  </si>
  <si>
    <t>BJBAP.A7L7_3</t>
  </si>
  <si>
    <t>BJBAP.A7L7_4</t>
  </si>
  <si>
    <t>BJBAP.A7L7_5</t>
  </si>
  <si>
    <t>BJBAP.A7L7_6</t>
  </si>
  <si>
    <t>BJBHT.B8L7</t>
  </si>
  <si>
    <t>BJBAP.B8L7_1</t>
  </si>
  <si>
    <t>BJBAP.B8L7_2</t>
  </si>
  <si>
    <t>BJBAP.B8L7_3</t>
  </si>
  <si>
    <t>BJBAP.B8L7_4</t>
  </si>
  <si>
    <t>BJBAP.B8L7_5</t>
  </si>
  <si>
    <t>BJBAP.B8L7_6</t>
  </si>
  <si>
    <t>SR7=BY05_C_2_3</t>
  </si>
  <si>
    <t>SR7=BY05_C_2_4</t>
  </si>
  <si>
    <t>BYPLM.A33L7_7</t>
  </si>
  <si>
    <t>BYPLM.A33L7_8</t>
  </si>
  <si>
    <t>SR7=BY02_2_15_11_3</t>
  </si>
  <si>
    <t>SR7=BY02_2_15_11_4</t>
  </si>
  <si>
    <t>SR7=BY02_2_16_12_1</t>
  </si>
  <si>
    <t>SR7=BY02_2_16_12_2</t>
  </si>
  <si>
    <t>SR7=BY02_2_16_12_3</t>
  </si>
  <si>
    <t>SR7=BY02_2_16_12_4</t>
  </si>
  <si>
    <t>SR7=BY05_G_10_8</t>
  </si>
  <si>
    <t>RR77=BY02_D_8</t>
  </si>
  <si>
    <t>RR77=BY02_D_9</t>
  </si>
  <si>
    <t>RR77=BY02_D_10</t>
  </si>
  <si>
    <t>RR77=BY02_D_13</t>
  </si>
  <si>
    <t>RR77=BY02_D_14</t>
  </si>
  <si>
    <t>RR77=BY02_D_15</t>
  </si>
  <si>
    <t>RR77=BY02_D_16</t>
  </si>
  <si>
    <t>RR77=BY02_D_17</t>
  </si>
  <si>
    <t>RR77=BY02_D_18</t>
  </si>
  <si>
    <t>SR7=BY05_C_10_5</t>
  </si>
  <si>
    <t>SR7=BY05_C_10_6</t>
  </si>
  <si>
    <t>SR7=BY05_C_10_7</t>
  </si>
  <si>
    <t>SR7=BY05_C_10_8</t>
  </si>
  <si>
    <t>SR7=BY05_C_10_9</t>
  </si>
  <si>
    <t>SR7=BY05_C_10_10</t>
  </si>
  <si>
    <t>SR7=BY05_C_10_11</t>
  </si>
  <si>
    <t>SR7=BY05_C_10_12</t>
  </si>
  <si>
    <t>SR7=BY05_C_9_1</t>
  </si>
  <si>
    <t>SR7=BY05_C_9_2</t>
  </si>
  <si>
    <t>SR7=BY05_C_9_3</t>
  </si>
  <si>
    <t>SR7=BY05_C_9_4</t>
  </si>
  <si>
    <t>SR7=BY05_C_9_5</t>
  </si>
  <si>
    <t>SR7=BY05_C_9_6</t>
  </si>
  <si>
    <t>SR7=BY02_2_19_15_1</t>
  </si>
  <si>
    <t>SR7=BY02_2_19_15_2</t>
  </si>
  <si>
    <t>SR7=BY02_2_19_15_3</t>
  </si>
  <si>
    <t>SR7=BY02_2_19_15_4</t>
  </si>
  <si>
    <t>SR7=BY02_3_5_2_1</t>
  </si>
  <si>
    <t>BLMEI.6L7.B2I1_TCLA.C6L7.B2</t>
  </si>
  <si>
    <t>BJBHT.B7L7</t>
  </si>
  <si>
    <t>BJBAP.B7L7_8</t>
  </si>
  <si>
    <t>BJBAP.B7L7_7</t>
  </si>
  <si>
    <t>BJBAP.B7L7_6</t>
  </si>
  <si>
    <t>BJBAP.B7L7_5</t>
  </si>
  <si>
    <t>BJBAP.B7L7_4</t>
  </si>
  <si>
    <t>BJBAP.B7L7_3</t>
  </si>
  <si>
    <t>BJBAP.B7L7_2</t>
  </si>
  <si>
    <t>BJBAP.B7L7_1</t>
  </si>
  <si>
    <t>BLMEI.F10L7</t>
  </si>
  <si>
    <t>RR73=BY01_2_1_8</t>
  </si>
  <si>
    <t>RR73=BY01_2_1_7</t>
  </si>
  <si>
    <t>RR73=BY01_2_1_6</t>
  </si>
  <si>
    <t>RR73=BY01_2_1_5</t>
  </si>
  <si>
    <t>RR73=BY01_2_1_4</t>
  </si>
  <si>
    <t>RR73=BY01_2_1_3</t>
  </si>
  <si>
    <t>RR73=BY01_2_1_2</t>
  </si>
  <si>
    <t>RR73=BY01_2_1_1</t>
  </si>
  <si>
    <t>RR73=BY01_3_8_8</t>
  </si>
  <si>
    <t>RR73=BY01_3_8_6</t>
  </si>
  <si>
    <t>RR73=BY01_3_8_5</t>
  </si>
  <si>
    <t>RR73=BY01_3_8_7</t>
  </si>
  <si>
    <t>RR73=BY01_3_8_4</t>
  </si>
  <si>
    <t>RR73=BY01_3_8_3</t>
  </si>
  <si>
    <t>RR73=BY01_3_8_2</t>
  </si>
  <si>
    <t>RR73=BY01_3_8_1</t>
  </si>
  <si>
    <t>BLMQI.4L7.B1E1_MQWA.A4L7</t>
  </si>
  <si>
    <t>BLMQI.4L7.B2I1_MQWA.B4L7</t>
  </si>
  <si>
    <t>BLMQI.4L7.B1E1_MQWB.A4L7</t>
  </si>
  <si>
    <t>BLMQI.4L7.B2I1_MQWA.C4L7</t>
  </si>
  <si>
    <t>BLMQI.4L7.B1E1_MQWA.D4L7</t>
  </si>
  <si>
    <t>RR73=BY02_F_1</t>
  </si>
  <si>
    <t>RR73=BY02_F_2</t>
  </si>
  <si>
    <t>SR7=BY05_C_6_1</t>
  </si>
  <si>
    <t>SR7=BY05_C_6_2</t>
  </si>
  <si>
    <t>RR77=BY02_F_1</t>
  </si>
  <si>
    <t>RR77=BY02_F_2</t>
  </si>
  <si>
    <t>SR7=BY05_C_7_1</t>
  </si>
  <si>
    <t>SR7=BY05_C_7_2</t>
  </si>
  <si>
    <t>BYPLM.A26L7_CFC_4</t>
  </si>
  <si>
    <t>RR73=BY01_2_7_1</t>
  </si>
  <si>
    <t>RR73=BY01_2_7_2</t>
  </si>
  <si>
    <t>RR73=BY01_2_7_3</t>
  </si>
  <si>
    <t>RR73=BY01_2_7_4</t>
  </si>
  <si>
    <t>RR73=BY01_2_7_5</t>
  </si>
  <si>
    <t>RR73=BY01_2_7_6</t>
  </si>
  <si>
    <t>RR73=BY01_2_7_7</t>
  </si>
  <si>
    <t>RR73=BY01_2_7_8</t>
  </si>
  <si>
    <t>RR73=BY01_2_8_1</t>
  </si>
  <si>
    <t>RR73=BY01_2_8_2</t>
  </si>
  <si>
    <t>RR73=BY01_2_8_3</t>
  </si>
  <si>
    <t>RR73=BY01_2_8_4</t>
  </si>
  <si>
    <t>RR73=BY01_2_8_5</t>
  </si>
  <si>
    <t>RR73=BY01_2_8_6</t>
  </si>
  <si>
    <t>RR73=BY01_2_8_7</t>
  </si>
  <si>
    <t>RR73=BY01_2_8_8</t>
  </si>
  <si>
    <t>RR73=BY01_2_9_1</t>
  </si>
  <si>
    <t>RR73=BY01_2_9_2</t>
  </si>
  <si>
    <t>RR73=BY01_2_9_3</t>
  </si>
  <si>
    <t>RR73=BY01_2_9_4</t>
  </si>
  <si>
    <t>RR73=BY01_2_9_5</t>
  </si>
  <si>
    <t>RR73=BY01_2_9_6</t>
  </si>
  <si>
    <t>RR73=BY01_2_9_7</t>
  </si>
  <si>
    <t>RR73=BY01_2_9_8</t>
  </si>
  <si>
    <t>RR73=BY01_2_10_1</t>
  </si>
  <si>
    <t>RR73=BY01_2_10_2</t>
  </si>
  <si>
    <t>RR73=BY01_2_10_3</t>
  </si>
  <si>
    <t>RR73=BY01_2_10_4</t>
  </si>
  <si>
    <t>RR73=BY01_2_10_5</t>
  </si>
  <si>
    <t>RR73=BY01_2_10_6</t>
  </si>
  <si>
    <t>RR73=BY01_2_10_7</t>
  </si>
  <si>
    <t>RR73=BY01_2_10_8</t>
  </si>
  <si>
    <t>RR73=BY01_3_1_1</t>
  </si>
  <si>
    <t>RR73=BY01_3_1_2</t>
  </si>
  <si>
    <t>RR73=BY01_3_1_3</t>
  </si>
  <si>
    <t>RR73=BY01_3_1_4</t>
  </si>
  <si>
    <t>RR73=BY01_3_1_5</t>
  </si>
  <si>
    <t>RR73=BY01_3_1_6</t>
  </si>
  <si>
    <t>RR73=BY01_3_1_7</t>
  </si>
  <si>
    <t>RR73=BY01_3_1_8</t>
  </si>
  <si>
    <t>RR73=BY01_3_2_1</t>
  </si>
  <si>
    <t>RR73=BY01_3_2_2</t>
  </si>
  <si>
    <t>RR73=BY01_3_2_3</t>
  </si>
  <si>
    <t>RR73=BY01_3_2_4</t>
  </si>
  <si>
    <t>RR73=BY01_3_2_5</t>
  </si>
  <si>
    <t>RR73=BY01_3_2_6</t>
  </si>
  <si>
    <t>RR73=BY01_3_2_7</t>
  </si>
  <si>
    <t>RR73=BY01_3_2_8</t>
  </si>
  <si>
    <t>RR73=BY01_3_3_1</t>
  </si>
  <si>
    <t>RR73=BY01_3_3_2</t>
  </si>
  <si>
    <t>RR73=BY01_3_3_3</t>
  </si>
  <si>
    <t>RR73=BY01_3_3_4</t>
  </si>
  <si>
    <t>RR73=BY01_3_3_5</t>
  </si>
  <si>
    <t>RR73=BY01_3_3_6</t>
  </si>
  <si>
    <t>RR73=BY01_3_3_7</t>
  </si>
  <si>
    <t>RR73=BY01_3_3_8</t>
  </si>
  <si>
    <t>RR73=BY01_3_4_1</t>
  </si>
  <si>
    <t>RR73=BY01_3_4_2</t>
  </si>
  <si>
    <t>RR73=BY01_3_4_3</t>
  </si>
  <si>
    <t>RR73=BY01_3_4_4</t>
  </si>
  <si>
    <t>RR73=BY01_3_4_5</t>
  </si>
  <si>
    <t>RR73=BY01_3_4_6</t>
  </si>
  <si>
    <t>RR73=BY01_3_4_7</t>
  </si>
  <si>
    <t>RR73=BY01_3_4_8</t>
  </si>
  <si>
    <t>BYPLM.A19R7_CFC_6</t>
  </si>
  <si>
    <t>BJBHT.A20R7</t>
  </si>
  <si>
    <t>BYPLM.A20R7_CFC_1</t>
  </si>
  <si>
    <t>BYPLM.A20R7_CFC_2</t>
  </si>
  <si>
    <t>BYPLM.A20R7_CFC_3</t>
  </si>
  <si>
    <t>BYPLM.A20R7_CFC_4</t>
  </si>
  <si>
    <t>BYPLM.A20R7_CFC_5</t>
  </si>
  <si>
    <t>BYPLM.A20R7_CFC_6</t>
  </si>
  <si>
    <t>BJBHT.A21R7</t>
  </si>
  <si>
    <t>BYPLM.A21R7_CFC_1</t>
  </si>
  <si>
    <t>BYPLM.A21R7_CFC_2</t>
  </si>
  <si>
    <t>BYPLM.A21R7_CFC_3</t>
  </si>
  <si>
    <t>BYPLM.A21R7_CFC_4</t>
  </si>
  <si>
    <t>BYPLM.A21R7_CFC_5</t>
  </si>
  <si>
    <t>BYPLM.A21R7_CFC_6</t>
  </si>
  <si>
    <t>BJBHT.A22R7</t>
  </si>
  <si>
    <t>BYPLM.A22R7_CFC_1</t>
  </si>
  <si>
    <t>BYPLM.A22R7_CFC_2</t>
  </si>
  <si>
    <t>BYPLM.A22R7_CFC_3</t>
  </si>
  <si>
    <t>BYPLM.A22R7_CFC_4</t>
  </si>
  <si>
    <t>BYPLM.A22R7_CFC_5</t>
  </si>
  <si>
    <t>BYPLM.A22R7_CFC_6</t>
  </si>
  <si>
    <t>BJBHT.A23R7</t>
  </si>
  <si>
    <t>BYPLM.A23R7_CFC_1</t>
  </si>
  <si>
    <t>BYPLM.A23R7_CFC_2</t>
  </si>
  <si>
    <t>BYPLM.A23R7_CFC_3</t>
  </si>
  <si>
    <t>BYPLM.A23R7_CFC_4</t>
  </si>
  <si>
    <t>BYPLM.A23R7_CFC_5</t>
  </si>
  <si>
    <t>BYPLM.A23R7_CFC_6</t>
  </si>
  <si>
    <t>BJBHT.A24R7</t>
  </si>
  <si>
    <t>BYPLM.A24R7_CFC_1</t>
  </si>
  <si>
    <t>RR73=BY01_1_7_1</t>
  </si>
  <si>
    <t>RR73=BY01_1_7_2</t>
  </si>
  <si>
    <t>BJBHT.F6R7</t>
  </si>
  <si>
    <t>BJBAP.F6R7_1</t>
  </si>
  <si>
    <t>BJBAP.F6R7_2</t>
  </si>
  <si>
    <t>BJBAP.F6R7_3</t>
  </si>
  <si>
    <t>BJBAP.F6R7_4</t>
  </si>
  <si>
    <t>BJBAP.F6R7_5</t>
  </si>
  <si>
    <t>BJBAP.F6R7_6</t>
  </si>
  <si>
    <t>BJBAP.F6R7_7</t>
  </si>
  <si>
    <t>BJBAP.F6R7_8</t>
  </si>
  <si>
    <t>RR73=BY01_1_7_3</t>
  </si>
  <si>
    <t>RR73=BY01_1_7_4</t>
  </si>
  <si>
    <t>RR73=BY01_1_7_5</t>
  </si>
  <si>
    <t>RR73=BY01_1_7_6</t>
  </si>
  <si>
    <t>RR73=BY01_1_7_7</t>
  </si>
  <si>
    <t>RR73=BY01_1_7_8</t>
  </si>
  <si>
    <t>RR73=BY01_1_8_1</t>
  </si>
  <si>
    <t>RR73=BY01_1_8_2</t>
  </si>
  <si>
    <t>RR73=BY01_1_8_3</t>
  </si>
  <si>
    <t>RR73=BY01_1_8_4</t>
  </si>
  <si>
    <t>RR73=BY01_1_8_5</t>
  </si>
  <si>
    <t>RR73=BY01_1_8_6</t>
  </si>
  <si>
    <t>RR73=BY01_1_8_7</t>
  </si>
  <si>
    <t>TCP.D6R7.B2</t>
  </si>
  <si>
    <t>TCP.C6R7.B2</t>
  </si>
  <si>
    <t>TCP.B6R7.B2</t>
  </si>
  <si>
    <t>TCP.A6R7.B2</t>
  </si>
  <si>
    <t>RR73=BY01_1_8_8</t>
  </si>
  <si>
    <t>RR73=BY01_1_9_1</t>
  </si>
  <si>
    <t>RR73=BY01_1_9_2</t>
  </si>
  <si>
    <t>RR73=BY01_1_9_3</t>
  </si>
  <si>
    <t>RR73=BY01_1_9_4</t>
  </si>
  <si>
    <t>RR73=BY01_1_9_5</t>
  </si>
  <si>
    <t>RR73=BY01_1_9_6</t>
  </si>
  <si>
    <t>RR73=BY01_1_9_7</t>
  </si>
  <si>
    <t>RR73=BY01_1_9_8</t>
  </si>
  <si>
    <t>RR73=BY01_1_10_1</t>
  </si>
  <si>
    <t>RR73=BY01_1_10_2</t>
  </si>
  <si>
    <t>RR73=BY01_1_10_3</t>
  </si>
  <si>
    <t>RR73=BY01_1_10_4</t>
  </si>
  <si>
    <t>RR73=BY01_1_10_5</t>
  </si>
  <si>
    <t>RR73=BY01_1_10_6</t>
  </si>
  <si>
    <t>RR73=BY01_1_10_7</t>
  </si>
  <si>
    <t>RR73=BY01_1_10_8</t>
  </si>
  <si>
    <t>RR73=BY01_2_2_1</t>
  </si>
  <si>
    <t>RR73=BY01_2_2_2</t>
  </si>
  <si>
    <t>RR73=BY01_2_2_3</t>
  </si>
  <si>
    <t>RR73=BY01_2_2_4</t>
  </si>
  <si>
    <t>RR73=BY01_2_2_5</t>
  </si>
  <si>
    <t>RR73=BY01_2_2_6</t>
  </si>
  <si>
    <t>RR73=BY01_2_2_7</t>
  </si>
  <si>
    <t>RR73=BY01_2_2_8</t>
  </si>
  <si>
    <t>RR73=BY01_2_3_1</t>
  </si>
  <si>
    <t>RR73=BY01_2_3_2</t>
  </si>
  <si>
    <t>RR73=BY01_2_3_3</t>
  </si>
  <si>
    <t>RR73=BY01_2_3_4</t>
  </si>
  <si>
    <t>RR73=BY01_2_3_5</t>
  </si>
  <si>
    <t>RR73=BY01_2_3_6</t>
  </si>
  <si>
    <t>RR73=BY01_2_3_7</t>
  </si>
  <si>
    <t>RR73=BY01_2_3_8</t>
  </si>
  <si>
    <t>RR73=BY01_2_4_1</t>
  </si>
  <si>
    <t>RR73=BY01_2_4_2</t>
  </si>
  <si>
    <t>RR73=BY01_2_4_3</t>
  </si>
  <si>
    <t>RR73=BY01_2_4_4</t>
  </si>
  <si>
    <t>RR73=BY01_2_4_5</t>
  </si>
  <si>
    <t>RR73=BY01_2_4_6</t>
  </si>
  <si>
    <t>RR73=BY01_2_4_7</t>
  </si>
  <si>
    <t>RR73=BY01_2_4_8</t>
  </si>
  <si>
    <t>RR73=BY01_2_5_1</t>
  </si>
  <si>
    <t>RR73=BY01_2_5_2</t>
  </si>
  <si>
    <t>RR73=BY01_2_5_3</t>
  </si>
  <si>
    <t>RR73=BY01_2_5_4</t>
  </si>
  <si>
    <t>RR73=BY01_2_5_5</t>
  </si>
  <si>
    <t>RR73=BY01_2_5_6</t>
  </si>
  <si>
    <t>RR73=BY01_2_5_7</t>
  </si>
  <si>
    <t>RR73=BY01_2_5_8</t>
  </si>
  <si>
    <t>RR73=BY01_2_6_1</t>
  </si>
  <si>
    <t>RR73=BY01_2_6_2</t>
  </si>
  <si>
    <t>RR73=BY01_2_6_3</t>
  </si>
  <si>
    <t>RR73=BY01_2_6_4</t>
  </si>
  <si>
    <t>RR73=BY01_2_6_5</t>
  </si>
  <si>
    <t>RR73=BY01_2_6_6</t>
  </si>
  <si>
    <t>RR73=BY01_2_6_7</t>
  </si>
  <si>
    <t>RR73=BY01_2_6_8</t>
  </si>
  <si>
    <t>SR7=BY02_1_8_5_3</t>
  </si>
  <si>
    <t>SR7=BY02_1_8_5_4</t>
  </si>
  <si>
    <t>SR7=BY02_1_9_6_1</t>
  </si>
  <si>
    <t>SR7=BY02_1_9_6_2</t>
  </si>
  <si>
    <t>BLMQI.8L7.B1E1_MQ</t>
  </si>
  <si>
    <t>BLMQI.8L7.B2I3_MQ</t>
  </si>
  <si>
    <t>BLMQI.9L7.B1E3_MQM</t>
  </si>
  <si>
    <t>BLMQI.9L7.B2I1_MQM</t>
  </si>
  <si>
    <t>BLMQI.9L7.B1E2_MQM</t>
  </si>
  <si>
    <t>BLMQI.9L7.B2I2_MQM</t>
  </si>
  <si>
    <t>BLMQI.9L7.B1E1_MQM</t>
  </si>
  <si>
    <t>BLMQI.9L7.B2I3_MQM</t>
  </si>
  <si>
    <t>BLMQI.10L7.B1E3_MQML</t>
  </si>
  <si>
    <t>BLMQI.10L7.B2I1_MQML</t>
  </si>
  <si>
    <t>BLMQI.10L7.B1E2_MQML</t>
  </si>
  <si>
    <t>BLMQI.10L7.B2I2_MQML</t>
  </si>
  <si>
    <t>BLMQI.10L7.B1E1_MQML</t>
  </si>
  <si>
    <t>BLMQI.10L7.B2I3_MQML</t>
  </si>
  <si>
    <t>BLMQI.11L7.B1E3_MQ</t>
  </si>
  <si>
    <t>BLMQI.11L7.B2I1_MQ</t>
  </si>
  <si>
    <t>BLMQI.11L7.B1E2_MQ</t>
  </si>
  <si>
    <t>BLMQI.11L7.B2I2_MQ</t>
  </si>
  <si>
    <t>BLMQI.11L7.B1E1_MQ</t>
  </si>
  <si>
    <t>BLMQI.11L7.B2I3_MQ</t>
  </si>
  <si>
    <t>BLMQI.12L7.B1E3_MQ</t>
  </si>
  <si>
    <t>BYPLM.A30R7</t>
  </si>
  <si>
    <t>BYPLM.A31R7</t>
  </si>
  <si>
    <t>BYPLM.A32R7</t>
  </si>
  <si>
    <t>4-2</t>
  </si>
  <si>
    <t>BYPLM.A33R7</t>
  </si>
  <si>
    <t>BYPLM.A34R7</t>
  </si>
  <si>
    <t>5-2</t>
  </si>
  <si>
    <t>Monitors</t>
  </si>
  <si>
    <t>Channels</t>
  </si>
  <si>
    <t>Left</t>
  </si>
  <si>
    <t>Right</t>
  </si>
  <si>
    <t>6-2</t>
  </si>
  <si>
    <t>Total</t>
  </si>
  <si>
    <t>BJBHT.B5L7</t>
  </si>
  <si>
    <t>BJBHT.C5L7</t>
  </si>
  <si>
    <t>BJBHT.D5L7</t>
  </si>
  <si>
    <t>BJBHT.E5L7</t>
  </si>
  <si>
    <t>BJBHT.A6L7</t>
  </si>
  <si>
    <t>BJBHT.B6L7</t>
  </si>
  <si>
    <t>BJBHT.C6L7</t>
  </si>
  <si>
    <t>BJBHT.D6L7</t>
  </si>
  <si>
    <t>BJBHT.E6L7</t>
  </si>
  <si>
    <t>BJBHT.A4R7</t>
  </si>
  <si>
    <t>BJBHT.B4R7</t>
  </si>
  <si>
    <t>BJBHT.D4R7</t>
  </si>
  <si>
    <t>BJBHT.E4R7</t>
  </si>
  <si>
    <t>BJBHT.B5R7</t>
  </si>
  <si>
    <t>BJBHT.C5R7</t>
  </si>
  <si>
    <t>BJBHT.D5R7</t>
  </si>
  <si>
    <t>BJBHT.E5R7</t>
  </si>
  <si>
    <t>BJBHT.A6R7</t>
  </si>
  <si>
    <t>BJBHT.C6R7</t>
  </si>
  <si>
    <t>BJBHT.D6R7</t>
  </si>
  <si>
    <t>BJBHT.E6R7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</si>
  <si>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</si>
  <si>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</si>
  <si>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</si>
  <si>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</si>
  <si>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</si>
  <si>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</si>
  <si>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</si>
  <si>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Logic name</t>
  </si>
  <si>
    <t>HV patch</t>
  </si>
  <si>
    <t>SR7=BY02_1_16_12_2</t>
  </si>
  <si>
    <t>SR7=BY02_1_16_12_3</t>
  </si>
  <si>
    <t>SR7=BY02_1_16_12_4</t>
  </si>
  <si>
    <t>SR7=BY02_1_17_13_1</t>
  </si>
  <si>
    <t>SR7=BY02_1_17_13_2</t>
  </si>
  <si>
    <t>SR7=BY02_1_17_13_3</t>
  </si>
  <si>
    <t>SR7=BY02_1_17_13_4</t>
  </si>
  <si>
    <t>BYPLM.A30L7_7</t>
  </si>
  <si>
    <t>BYPLM.A30L7_8</t>
  </si>
  <si>
    <t>BYPLM.A31L7_7</t>
  </si>
  <si>
    <t>SR7=BY02_1_13_9_1</t>
  </si>
  <si>
    <t>SR7=BY02_1_13_9_2</t>
  </si>
  <si>
    <t>SR7=BY02_1_13_9_3</t>
  </si>
  <si>
    <t>SR7=BY02_1_13_9_4</t>
  </si>
  <si>
    <t>SR7=BY02_1_14_10_1</t>
  </si>
  <si>
    <t>SR7=BY02_1_14_10_2</t>
  </si>
  <si>
    <t>BYPLM.A23L7_8</t>
  </si>
  <si>
    <t>BYPLM.A23L7_7</t>
  </si>
  <si>
    <t>BYPLM.A24L7_7</t>
  </si>
  <si>
    <t>BYPLM.A24L7_8</t>
  </si>
  <si>
    <t>BYPLM.A25L7_7</t>
  </si>
  <si>
    <t>BYPLM.A25L7_8</t>
  </si>
  <si>
    <t>BYPLM.A26L7_7</t>
  </si>
  <si>
    <t>BYPLM.A26L7_8</t>
  </si>
  <si>
    <t>BYPLM.A27L7_7</t>
  </si>
  <si>
    <t>BYPLM.A27L7_8</t>
  </si>
  <si>
    <t>BYPLM.A28L7_7</t>
  </si>
  <si>
    <t>BYPLM.A28L7_8</t>
  </si>
  <si>
    <t>BYPLM.A29L7_7</t>
  </si>
  <si>
    <t>BYPLM.A29L7_8</t>
  </si>
  <si>
    <t>SR7=BY05_H_1_7</t>
  </si>
  <si>
    <t>SR7=BY05_H_1_8</t>
  </si>
  <si>
    <t>SR7=BY05_H_2_7</t>
  </si>
  <si>
    <t>SR7=BY05_H_2_8</t>
  </si>
  <si>
    <t>SR7=BY05_H_3_7</t>
  </si>
  <si>
    <t>SR7=BY05_H_3_8</t>
  </si>
  <si>
    <t>SR7=BY05_H_4_7</t>
  </si>
  <si>
    <t>SR7=BY05_H_4_8</t>
  </si>
  <si>
    <t>SR7=BY05_H_5_7</t>
  </si>
  <si>
    <t>SR7=BY05_H_5_8</t>
  </si>
  <si>
    <t>SR7=BY05_H_6_7</t>
  </si>
  <si>
    <t>SR7=BY05_H_6_8</t>
  </si>
  <si>
    <t>SR7=BY05_I_1_7</t>
  </si>
  <si>
    <t>SR7=BY05_I_1_8</t>
  </si>
  <si>
    <t>SR7=BY02_1_14_10_3</t>
  </si>
  <si>
    <t>SR7=BY02_1_14_10_4</t>
  </si>
  <si>
    <t>SR7=BY02_1_15_11_1</t>
  </si>
  <si>
    <t>SR7=BY02_1_15_11_2</t>
  </si>
  <si>
    <t>SR7=BY02_1_15_11_3</t>
  </si>
  <si>
    <t>SR7=BY02_1_15_11_4</t>
  </si>
  <si>
    <t>SR7=BY02_1_16_12_1</t>
  </si>
  <si>
    <t>SR7=BY05_C_4_11</t>
  </si>
  <si>
    <t>SR7=BY05_C_4_12</t>
  </si>
  <si>
    <t>SR7=BY05_F_1_7</t>
  </si>
  <si>
    <t>SR7=BY05_F_1_8</t>
  </si>
  <si>
    <t>SR7=BY05_F_2_7</t>
  </si>
  <si>
    <t>SR7=BY05_F_2_8</t>
  </si>
  <si>
    <t>SR7=BY05_F_3_7</t>
  </si>
  <si>
    <t>SR7=BY05_F_3_8</t>
  </si>
  <si>
    <t>SR7=BY05_F_4_7</t>
  </si>
  <si>
    <t>SR7=BY05_F_4_8</t>
  </si>
  <si>
    <t>SR7=BY02_1_7_4_1</t>
  </si>
  <si>
    <t>SR7=BY02_1_7_4_2</t>
  </si>
  <si>
    <t>SR7=BY02_2_11_8_3</t>
  </si>
  <si>
    <t>SR7=BY02_2_11_8_4</t>
  </si>
  <si>
    <t>SR7=BY02_1_7_4_3</t>
  </si>
  <si>
    <t>SR7=BY02_1_7_4_4</t>
  </si>
  <si>
    <t>SR7=BY02_1_8_5_1</t>
  </si>
  <si>
    <t>SR7=BY02_1_8_5_2</t>
  </si>
  <si>
    <t>SR7=BY02_2_17_13_1</t>
  </si>
  <si>
    <t>SR7=BY02_2_17_13_2</t>
  </si>
  <si>
    <t>SR7=BY02_2_17_13_3</t>
  </si>
  <si>
    <t>SR7=BY02_2_17_13_4</t>
  </si>
  <si>
    <t>SR7=BY02_2_18_14_1</t>
  </si>
  <si>
    <t>SR7=BY02_2_18_14_2</t>
  </si>
  <si>
    <t>SR7=BY02_2_18_14_3</t>
  </si>
  <si>
    <t>SR7=BY02_2_18_14_4</t>
  </si>
  <si>
    <t>BYPLM.A30R7_7</t>
  </si>
  <si>
    <t>BYPLM.A30R7_8</t>
  </si>
  <si>
    <t>BYPLM.A31R7_7</t>
  </si>
  <si>
    <t>BYPLM.A31R7_8</t>
  </si>
  <si>
    <t>BYPLM.A32R7_7</t>
  </si>
  <si>
    <t>BYPLM.A32R7_8</t>
  </si>
  <si>
    <t>BYPLM.A33R7_7</t>
  </si>
  <si>
    <t>BYPLM.A33R7_8</t>
  </si>
  <si>
    <t>BYPLM.A34R7_7</t>
  </si>
  <si>
    <t>BYPLM.A34R7_8</t>
  </si>
  <si>
    <t>SR7=BY05_I_8_7</t>
  </si>
  <si>
    <t>BLMQI.15R7.B2I1_MQ</t>
  </si>
  <si>
    <t>BLMQI.15R7.B1E3_MQ</t>
  </si>
  <si>
    <t>BLMQI.16R7.B2I3_MQ</t>
  </si>
  <si>
    <t>BLMQI.16R7.B1E1_MQ</t>
  </si>
  <si>
    <t>BLMQI.16R7.B2I2_MQ</t>
  </si>
  <si>
    <t>BLMQI.16R7.B1E2_MQ</t>
  </si>
  <si>
    <t>BLMQI.16R7.B2I1_MQ</t>
  </si>
  <si>
    <t>BLMQI.16R7.B1E3_MQ</t>
  </si>
  <si>
    <t>BLMQI.17R7.B2I3_MQ</t>
  </si>
  <si>
    <t>BLMQI.17R7.B1E1_MQ</t>
  </si>
  <si>
    <t>BLMQI.17R7.B2I2_MQ</t>
  </si>
  <si>
    <t>BLMQI.17R7.B1E2_MQ</t>
  </si>
  <si>
    <t>BLMQI.17R7.B2I1_MQ</t>
  </si>
  <si>
    <t>BLMQI.17R7.B1E3_MQ</t>
  </si>
  <si>
    <t>BLMQI.18R7.B2I3_MQ</t>
  </si>
  <si>
    <t>BLMQI.18R7.B1E1_MQ</t>
  </si>
  <si>
    <t>BLMQI.18R7.B2I2_MQ</t>
  </si>
  <si>
    <t>BLMQI.18R7.B1E2_MQ</t>
  </si>
  <si>
    <t>BLMQI.18R7.B2I1_MQ</t>
  </si>
  <si>
    <t>BLMQI.18R7.B1E3_MQ</t>
  </si>
  <si>
    <t>BLMQI.19R7.B2I3_MQ</t>
  </si>
  <si>
    <t>BLMQI.19R7.B1E1_MQ</t>
  </si>
  <si>
    <t>BLMQI.19R7.B2I2_MQ</t>
  </si>
  <si>
    <t>BLMQI.19R7.B1E2_MQ</t>
  </si>
  <si>
    <t>BLMQI.19R7.B2I1_MQ</t>
  </si>
  <si>
    <t>BLMQI.19R7.B1E3_MQ</t>
  </si>
  <si>
    <t>BLMQI.20R7.B2I3_MQ</t>
  </si>
  <si>
    <t>BLMQI.20R7.B1E1_MQ</t>
  </si>
  <si>
    <t>BLMQI.20R7.B2I2_MQ</t>
  </si>
  <si>
    <t>BLMQI.20R7.B1E2_MQ</t>
  </si>
  <si>
    <t>BLMQI.20R7.B2I1_MQ</t>
  </si>
  <si>
    <t>BLMQI.20R7.B1E3_MQ</t>
  </si>
  <si>
    <t>BLMQI.21R7.B2I3_MQ</t>
  </si>
  <si>
    <t>BLMQI.21R7.B1E1_MQ</t>
  </si>
  <si>
    <t>BLMQI.21R7.B2I2_MQ</t>
  </si>
  <si>
    <t>BLMQI.21R7.B1E2_MQ</t>
  </si>
  <si>
    <t>BLMQI.21R7.B2I1_MQ</t>
  </si>
  <si>
    <t>BLMQI.21R7.B1E3_MQ</t>
  </si>
  <si>
    <t>BLMQI.22R7.B2I3_MQ</t>
  </si>
  <si>
    <t>BLMQI.22R7.B1E1_MQ</t>
  </si>
  <si>
    <t>BLMQI.22R7.B2I2_MQ</t>
  </si>
  <si>
    <t>BLMQI.22R7.B1E2_MQ</t>
  </si>
  <si>
    <t>BLMQI.22R7.B2I1_MQ</t>
  </si>
  <si>
    <t>BLMQI.22R7.B1E3_MQ</t>
  </si>
  <si>
    <t>BLMQI.23R7.B2I3_MQ</t>
  </si>
  <si>
    <t>BLMQI.23R7.B1E1_MQ</t>
  </si>
  <si>
    <t>BLMQI.23R7.B2I2_MQ</t>
  </si>
  <si>
    <t>BLMQI.23R7.B1E2_MQ</t>
  </si>
  <si>
    <t>BLMQI.23R7.B2I1_MQ</t>
  </si>
  <si>
    <t>BLMQI.23R7.B1E3_MQ</t>
  </si>
  <si>
    <t>BLMQI.24R7.B2I3_MQ</t>
  </si>
  <si>
    <t>BLMQI.24R7.B1E1_MQ</t>
  </si>
  <si>
    <t>BLMQI.24R7.B2I2_MQ</t>
  </si>
  <si>
    <t>BLMQI.24R7.B1E2_MQ</t>
  </si>
  <si>
    <t>BLMQI.24R7.B2I1_MQ</t>
  </si>
  <si>
    <t>BLMQI.24R7.B1E3_MQ</t>
  </si>
  <si>
    <t>BLMQI.25R7.B2I3_MQ</t>
  </si>
  <si>
    <t>BLMQI.25R7.B1E1_MQ</t>
  </si>
  <si>
    <t>BLMQI.25R7.B2I2_MQ</t>
  </si>
  <si>
    <t>BLMQI.25R7.B1E2_MQ</t>
  </si>
  <si>
    <t>BLMQI.25R7.B2I1_MQ</t>
  </si>
  <si>
    <t>BLMQI.25R7.B1E3_MQ</t>
  </si>
  <si>
    <t>BLMQI.26R7.B2I3_MQ</t>
  </si>
  <si>
    <t>BLMQI.26R7.B1E1_MQ</t>
  </si>
  <si>
    <t>BLMQI.26R7.B2I2_MQ</t>
  </si>
  <si>
    <t>BLMQI.26R7.B1E2_MQ</t>
  </si>
  <si>
    <t>BLMQI.26R7.B2I1_MQ</t>
  </si>
  <si>
    <t>BLMQI.26R7.B1E3_MQ</t>
  </si>
  <si>
    <t>BLMQI.27R7.B2I3_MQ</t>
  </si>
  <si>
    <t>BLMQI.27R7.B1E1_MQ</t>
  </si>
  <si>
    <t>BLMQI.27R7.B2I2_MQ</t>
  </si>
  <si>
    <t>BLMQI.27R7.B1E2_MQ</t>
  </si>
  <si>
    <t>BLMQI.27R7.B2I1_MQ</t>
  </si>
  <si>
    <t>BLMQI.27R7.B1E3_MQ</t>
  </si>
  <si>
    <t>BLMQI.28R7.B2I3_MQ</t>
  </si>
  <si>
    <t>BLMQI.28R7.B1E1_MQ</t>
  </si>
  <si>
    <t>BLMQI.28R7.B2I2_MQ</t>
  </si>
  <si>
    <t>BLMQI.28R7.B1E2_MQ</t>
  </si>
  <si>
    <t>BLMQI.28R7.B2I1_MQ</t>
  </si>
  <si>
    <t>BLMQI.28R7.B1E3_MQ</t>
  </si>
  <si>
    <t>BLMQI.29R7.B2I3_MQ</t>
  </si>
  <si>
    <t>BLMQI.29R7.B1E1_MQ</t>
  </si>
  <si>
    <t>BLMQI.29R7.B2I2_MQ</t>
  </si>
  <si>
    <t>BLMQI.29R7.B1E2_MQ</t>
  </si>
  <si>
    <t>BLMQI.29R7.B2I1_MQ</t>
  </si>
  <si>
    <t>BLMQI.29R7.B1E3_MQ</t>
  </si>
  <si>
    <t>BLMQI.30R7.B2I3_MQ</t>
  </si>
  <si>
    <t>BLMQI.30R7.B1E1_MQ</t>
  </si>
  <si>
    <t>BLMQI.30R7.B2I2_MQ</t>
  </si>
  <si>
    <t>BLMQI.30R7.B1E2_MQ</t>
  </si>
  <si>
    <t>BLMQI.30R7.B2I1_MQ</t>
  </si>
  <si>
    <t>BLMQI.30R7.B1E3_MQ</t>
  </si>
  <si>
    <t>BLMQI.31R7.B2I3_MQ</t>
  </si>
  <si>
    <t>BLMQI.31R7.B1E1_MQ</t>
  </si>
  <si>
    <t>BLMQI.31R7.B2I2_MQ</t>
  </si>
  <si>
    <t>BLMQI.31R7.B1E2_MQ</t>
  </si>
  <si>
    <t>BLMQI.31R7.B2I1_MQ</t>
  </si>
  <si>
    <t>BLMQI.31R7.B1E3_MQ</t>
  </si>
  <si>
    <t>BLMQI.32R7.B2I3_MQ</t>
  </si>
  <si>
    <t>BLMQI.32R7.B1E1_MQ</t>
  </si>
  <si>
    <t>BLMQI.32R7.B2I2_MQ</t>
  </si>
  <si>
    <t>BLMQI.32R7.B1E2_MQ</t>
  </si>
  <si>
    <t>BLMQI.32R7.B2I1_MQ</t>
  </si>
  <si>
    <t>BLMQI.32R7.B1E3_MQ</t>
  </si>
  <si>
    <t>BLMQI.33R7.B2I3_MQ</t>
  </si>
  <si>
    <t>BLMQI.33R7.B1E1_MQ</t>
  </si>
  <si>
    <t>BLMQI.33R7.B2I2_MQ</t>
  </si>
  <si>
    <t>BLMQI.33R7.B1E2_MQ</t>
  </si>
  <si>
    <t>BLMQI.33R7.B2I1_MQ</t>
  </si>
  <si>
    <t>BLMQI.33R7.B1E3_MQ</t>
  </si>
  <si>
    <t>BLMQI.34R7.B2I3_MQ</t>
  </si>
  <si>
    <t>BLMQI.34R7.B1E1_MQ</t>
  </si>
  <si>
    <t>BLMQI.34R7.B2I2_MQ</t>
  </si>
  <si>
    <t>BLMQI.34R7.B1E2_MQ</t>
  </si>
  <si>
    <t>BLMQI.34R7.B2I1_MQ</t>
  </si>
  <si>
    <t>BLMQI.34R7.B1E3_MQ</t>
  </si>
  <si>
    <t>BLMES.D4R7</t>
  </si>
  <si>
    <t>BLMES.E4R7</t>
  </si>
  <si>
    <t>BLMES.F4R7</t>
  </si>
  <si>
    <t>BLMES.G4R7</t>
  </si>
  <si>
    <t>BLMES.H4R7</t>
  </si>
  <si>
    <t>BLMES.I4R7</t>
  </si>
  <si>
    <t>BLMES.L4R7</t>
  </si>
  <si>
    <t>BLMES.A5R7</t>
  </si>
  <si>
    <t>BLMES.B5R7</t>
  </si>
  <si>
    <t>BLMES.C5R7</t>
  </si>
  <si>
    <t>BLMES.A4R7</t>
  </si>
  <si>
    <t>BLMES.B4R7</t>
  </si>
  <si>
    <t>BLMES.C4R7</t>
  </si>
  <si>
    <t>BLMES.D5R7</t>
  </si>
  <si>
    <t>BLMES.E5R7</t>
  </si>
  <si>
    <t>BLMES.F5R7</t>
  </si>
  <si>
    <t>BLMES.G5R7</t>
  </si>
  <si>
    <t>BLMES.H5R7</t>
  </si>
  <si>
    <t>BLMES.I5R7</t>
  </si>
  <si>
    <t>BLMES.L5R7</t>
  </si>
  <si>
    <t>BLMES.M5R7</t>
  </si>
  <si>
    <t>BLMES.N5R7</t>
  </si>
  <si>
    <t>BLMES.A6R7</t>
  </si>
  <si>
    <t>BLMES.B6R7</t>
  </si>
  <si>
    <t>BLMES.C6R7</t>
  </si>
  <si>
    <t>BLMES.D6R7</t>
  </si>
  <si>
    <t>BLMES.E6R7</t>
  </si>
  <si>
    <t>BLMES.F6R7</t>
  </si>
  <si>
    <t>BLMES.G6R7</t>
  </si>
  <si>
    <t>BLMES.H6R7</t>
  </si>
  <si>
    <t>BLMES.I6R7</t>
  </si>
  <si>
    <t>BLMES.L6R7</t>
  </si>
  <si>
    <t>BLMES.M6R7</t>
  </si>
  <si>
    <t>BLMES.N6R7</t>
  </si>
  <si>
    <t>BLMES.O6R7</t>
  </si>
  <si>
    <t>BLMES.P6R7</t>
  </si>
  <si>
    <t>BLMES.Q6R7</t>
  </si>
  <si>
    <t>BLMES.R6R7</t>
  </si>
  <si>
    <t>BLMES.A7R7</t>
  </si>
  <si>
    <t>BLMEI.A7L7</t>
  </si>
  <si>
    <t>BLMQI.A4L7</t>
  </si>
  <si>
    <t>BLMQI.B4L7</t>
  </si>
  <si>
    <t>BLMQI.C4L7</t>
  </si>
  <si>
    <t>BLMQI.D4L7</t>
  </si>
  <si>
    <t>BLMQI.E4L7</t>
  </si>
  <si>
    <t>BLMQI.A5L7</t>
  </si>
  <si>
    <t>BLMQI.B5L7</t>
  </si>
  <si>
    <t>BLMQI.C5L7</t>
  </si>
  <si>
    <t>BLMQI.D5L7</t>
  </si>
  <si>
    <t>BLMQI.E5L7</t>
  </si>
  <si>
    <t>BLMQI.F5L7</t>
  </si>
  <si>
    <t>BLMQI.A6L7</t>
  </si>
  <si>
    <t>BLMQI.B6L7</t>
  </si>
  <si>
    <t>BLMQI.C6L7</t>
  </si>
  <si>
    <t>BYPLM.A12R7_7</t>
  </si>
  <si>
    <t>BYPLM.A12R7_8</t>
  </si>
  <si>
    <t>BYPLM.A13R7_7</t>
  </si>
  <si>
    <t>BYPLM.A13R7_8</t>
  </si>
  <si>
    <t>BYPLM.A14R7_7</t>
  </si>
  <si>
    <t>BYPLM.A14R7_8</t>
  </si>
  <si>
    <t>BYPLM.A15R7_7</t>
  </si>
  <si>
    <t>BYPLM.A15R7_8</t>
  </si>
  <si>
    <t>SR7=BY05_C_9_7</t>
  </si>
  <si>
    <t>SR7=BY05_C_9_8</t>
  </si>
  <si>
    <t>SR7=BY05_C_9_9</t>
  </si>
  <si>
    <t>SR7=BY05_C_9_10</t>
  </si>
  <si>
    <t>SR7=BY05_C_9_11</t>
  </si>
  <si>
    <t>SR7=BY05_C_9_12</t>
  </si>
  <si>
    <t>SR7=BY05_F_8_7</t>
  </si>
  <si>
    <t>SR7=BY05_F_8_8</t>
  </si>
  <si>
    <t>SR7=BY05_F_9_7</t>
  </si>
  <si>
    <t>SR7=BY05_F_9_8</t>
  </si>
  <si>
    <t>SR7=BY05_F_10_7</t>
  </si>
  <si>
    <t>SR7=BY05_F_10_8</t>
  </si>
  <si>
    <t>SR7=BY05_F_11_8</t>
  </si>
  <si>
    <t>SR7=BY05_F_11_7</t>
  </si>
  <si>
    <t>SR7=BY02_3_7_4_1</t>
  </si>
  <si>
    <t>SR7=BY02_3_7_4_2</t>
  </si>
  <si>
    <t>SR7=BY02_2_20_16_3</t>
  </si>
  <si>
    <t>SR7=BY02_2_20_16_4</t>
  </si>
  <si>
    <t>SR7=BY02_3_7_4_3</t>
  </si>
  <si>
    <t>RR77=BY01_3_7_6</t>
  </si>
  <si>
    <t>RR77=BY01_3_7_7</t>
  </si>
  <si>
    <t>RR77=BY01_3_7_8</t>
  </si>
  <si>
    <t>RR77=BY02_E_1</t>
  </si>
  <si>
    <t>RR77=BY02_E_2</t>
  </si>
  <si>
    <t>RR77=BY02_E_3</t>
  </si>
  <si>
    <t>RR77=BY02_E_5</t>
  </si>
  <si>
    <t>RR77=BY02_E_6</t>
  </si>
  <si>
    <t>RR77=BY02_E_4</t>
  </si>
  <si>
    <t>SR7=BY05_C_8_1</t>
  </si>
  <si>
    <t>SR7=BY05_C_8_2</t>
  </si>
  <si>
    <t>SR7=BY05_C_8_3</t>
  </si>
  <si>
    <t>SR7=BY05_C_8_4</t>
  </si>
  <si>
    <t>SR7=BY05_C_8_5</t>
  </si>
  <si>
    <t>SR7=BY05_C_8_6</t>
  </si>
  <si>
    <t>SR7=BY02_2_14_10_3</t>
  </si>
  <si>
    <t>SR7=BY02_2_14_10_4</t>
  </si>
  <si>
    <t>SR7=BY01_4_13_9_1</t>
  </si>
  <si>
    <t>SR7=BY01_4_13_9_2</t>
  </si>
  <si>
    <t>SR7=BY01_4_13_9_3</t>
  </si>
  <si>
    <t>SR7=BY01_4_13_9_4</t>
  </si>
  <si>
    <t>SR7=BY01_4_14_10_1</t>
  </si>
  <si>
    <t>SR7=BY01_4_14_10_2</t>
  </si>
  <si>
    <t>BLMES.B4L7</t>
  </si>
  <si>
    <t>BLMES.C4L7</t>
  </si>
  <si>
    <t>BLMES.D4L7</t>
  </si>
  <si>
    <t>BLMES.E4L7</t>
  </si>
  <si>
    <t>BLMES.F4L7</t>
  </si>
  <si>
    <t>BLMES.G4L7</t>
  </si>
  <si>
    <t>BLMES.H4L7</t>
  </si>
  <si>
    <t>BLMES.I4L7</t>
  </si>
  <si>
    <t>BLMES.L4L7</t>
  </si>
  <si>
    <t>BLMES.A5L7</t>
  </si>
  <si>
    <t>BLMES.B5L7</t>
  </si>
  <si>
    <t>BLMES.C5L7</t>
  </si>
  <si>
    <t>BLMES.D5L7</t>
  </si>
  <si>
    <t>BLMES.E5L7</t>
  </si>
  <si>
    <t>BLMES.F5L7</t>
  </si>
  <si>
    <t>BLMES.G5L7</t>
  </si>
  <si>
    <t>BLMES.H5L7</t>
  </si>
  <si>
    <t>BLMES.I5L7</t>
  </si>
  <si>
    <t>BLMES.L5L7</t>
  </si>
  <si>
    <t>BLMES.M5L7</t>
  </si>
  <si>
    <t>BLMES.N5L7</t>
  </si>
  <si>
    <t>BLMES.A6L7</t>
  </si>
  <si>
    <t>BLMES.B6L7</t>
  </si>
  <si>
    <t>BLMES.C6L7</t>
  </si>
  <si>
    <t>BLMES.D6L7</t>
  </si>
  <si>
    <t>BLMES.E6L7</t>
  </si>
  <si>
    <t>BLMES.F6L7</t>
  </si>
  <si>
    <t>BLMES.G6L7</t>
  </si>
  <si>
    <t>BLMES.H6L7</t>
  </si>
  <si>
    <t>BLMES.I6L7</t>
  </si>
  <si>
    <t>BLMES.L6L7</t>
  </si>
  <si>
    <t>BLMES.M6L7</t>
  </si>
  <si>
    <t>BLMES.N6L7</t>
  </si>
  <si>
    <t>BLMES.O6L7</t>
  </si>
  <si>
    <t>BLMES.P6L7</t>
  </si>
  <si>
    <t>BLMES.Q6L7</t>
  </si>
  <si>
    <t>BLMES.R6L7</t>
  </si>
  <si>
    <t>BLMES.S6L7</t>
  </si>
  <si>
    <t>BLMEI.A4L7</t>
  </si>
  <si>
    <t>BLMEI.B4L7</t>
  </si>
  <si>
    <t>BLMEI.C4L7</t>
  </si>
  <si>
    <t>BLMEI.D4L7</t>
  </si>
  <si>
    <t>BLMEI.E4L7</t>
  </si>
  <si>
    <t>BLMEI.F4L7</t>
  </si>
  <si>
    <t>BLMEI.G4L7</t>
  </si>
  <si>
    <t>BLMEI.H4L7</t>
  </si>
  <si>
    <t>BLMEI.I4L7</t>
  </si>
  <si>
    <t>BLMEI.L4L7</t>
  </si>
  <si>
    <t>BLMEI.A5L7</t>
  </si>
  <si>
    <t>BLMEI.B5L7</t>
  </si>
  <si>
    <t>BLMEI.C5L7</t>
  </si>
  <si>
    <t>BLMEI.D5L7</t>
  </si>
  <si>
    <t>BLMEI.E5L7</t>
  </si>
  <si>
    <t>BLMEI.F5L7</t>
  </si>
  <si>
    <t>BLMEI.G5L7</t>
  </si>
  <si>
    <t>BLMEI.H5L7</t>
  </si>
  <si>
    <t>BLMEI.I5L7</t>
  </si>
  <si>
    <t>BLMEI.L5L7</t>
  </si>
  <si>
    <t>BLMEI.M5L7</t>
  </si>
  <si>
    <t>BLMEI.N5L7</t>
  </si>
  <si>
    <t>BLMEI.A6L7</t>
  </si>
  <si>
    <t>BJBAP.B9L7</t>
  </si>
  <si>
    <t>BJBAP.B9R7</t>
  </si>
  <si>
    <t>MBW.A6L7</t>
  </si>
  <si>
    <t>MBW.C6L7</t>
  </si>
  <si>
    <t>MQTLH.6L7</t>
  </si>
  <si>
    <t>MQTLH.6R7</t>
  </si>
  <si>
    <t>BJBAP.G6L7</t>
  </si>
  <si>
    <t>7-2</t>
  </si>
  <si>
    <t>8-2</t>
  </si>
  <si>
    <t>BLMEI.A13L7</t>
  </si>
  <si>
    <t>BLMEI.B13L7</t>
  </si>
  <si>
    <t>MBW.A6R7</t>
  </si>
  <si>
    <t>MBW.C6R7</t>
  </si>
  <si>
    <t>BJBAP.G6R7</t>
  </si>
  <si>
    <t>BLMEI.T6L7</t>
  </si>
  <si>
    <t>BLMES.T6L7</t>
  </si>
  <si>
    <t>BLMEI.U6L7</t>
  </si>
  <si>
    <t>BLMES.U6L7</t>
  </si>
  <si>
    <t>BLMEI.T6R7</t>
  </si>
  <si>
    <t>BLMES.T6R7</t>
  </si>
  <si>
    <t>BLMEI.U6R7</t>
  </si>
  <si>
    <t>BLMES.U6R7</t>
  </si>
  <si>
    <t>BJBAP.A9L7_5</t>
  </si>
  <si>
    <t>BJBAP.A9L7_6</t>
  </si>
  <si>
    <t>MQML.10L7</t>
  </si>
  <si>
    <t>BJBHT.A10L7</t>
  </si>
  <si>
    <t>BJBAP.A10L7_1</t>
  </si>
  <si>
    <t>BJBAP.A10L7_2</t>
  </si>
  <si>
    <t>BJBAP.A10L7_3</t>
  </si>
  <si>
    <t>BLMEI.B8R7</t>
  </si>
  <si>
    <t>BLMEI.C8R7</t>
  </si>
  <si>
    <t>BLMEI.A8R7</t>
  </si>
  <si>
    <t>BLMEI.B11R7</t>
  </si>
  <si>
    <t>BLMEI.C11R7</t>
  </si>
  <si>
    <t>BLMEI.D11R7</t>
  </si>
  <si>
    <t>BLMEI.E11R7</t>
  </si>
  <si>
    <t>BLMEI.F11R7</t>
  </si>
  <si>
    <t>BLMEI.A11R7</t>
  </si>
  <si>
    <t>BLMEI.S6R7</t>
  </si>
  <si>
    <t>BLMES.S6R7</t>
  </si>
  <si>
    <t>BLMEI.A8L7</t>
  </si>
  <si>
    <t>BLMEI.A11L7</t>
  </si>
  <si>
    <t>BLMES.A7L7</t>
  </si>
  <si>
    <t>BJBAP.A5L7_5</t>
  </si>
  <si>
    <t>BJBAP.A5L7_6</t>
  </si>
  <si>
    <t>BJBAP.B5L7_1</t>
  </si>
  <si>
    <t>BJBAP.B5L7_2</t>
  </si>
  <si>
    <t>BJBAP.B5L7_3</t>
  </si>
  <si>
    <t>BJBAP.B5L7_4</t>
  </si>
  <si>
    <t>BJBAP.B5L7_5</t>
  </si>
  <si>
    <t>BJBAP.B5L7_6</t>
  </si>
  <si>
    <t>BJBAP.C5L7_1</t>
  </si>
  <si>
    <t>BJBAP.C5L7_2</t>
  </si>
  <si>
    <t>BJBAP.C5L7_3</t>
  </si>
  <si>
    <t>BJBAP.C5L7_4</t>
  </si>
  <si>
    <t>BJBHT.A8L7</t>
  </si>
  <si>
    <t>BJBAP.A8L7_1</t>
  </si>
  <si>
    <t>BJBAP.A8L7_2</t>
  </si>
  <si>
    <t>BJBAP.A8L7_3</t>
  </si>
  <si>
    <t>BJBAP.A8L7_4</t>
  </si>
  <si>
    <t>BJBAP.A8L7_5</t>
  </si>
  <si>
    <t>BJBAP.A8L7_6</t>
  </si>
  <si>
    <t>BJBHT.A9L7</t>
  </si>
  <si>
    <t>BJBAP.A9L7_1</t>
  </si>
  <si>
    <t>BJBAP.A9L7_2</t>
  </si>
  <si>
    <t>BJBAP.A9L7_3</t>
  </si>
  <si>
    <t>BJBAP.A9L7_4</t>
  </si>
  <si>
    <t>BJBAP.H6R7</t>
  </si>
  <si>
    <t>BJBAP.H6L7</t>
  </si>
  <si>
    <t>BJBHT.H6L7</t>
  </si>
  <si>
    <t>BJBAP.H6L7_1</t>
  </si>
  <si>
    <t>BJBAP.H6L7_2</t>
  </si>
  <si>
    <t>BJBAP.H6L7_3</t>
  </si>
  <si>
    <t>BJBAP.H6L7_4</t>
  </si>
  <si>
    <t>BJBAP.H6L7_5</t>
  </si>
  <si>
    <t>BJBAP.H6L7_6</t>
  </si>
  <si>
    <t>BJBAP.H6L7_7</t>
  </si>
  <si>
    <t>BJBAP.H6L7_8</t>
  </si>
  <si>
    <t>BJBHT.G6L7</t>
  </si>
  <si>
    <t>BJBAP.G6L7_1</t>
  </si>
  <si>
    <t>BJBAP.G6L7_2</t>
  </si>
  <si>
    <t>BJBAP.G6L7_3</t>
  </si>
  <si>
    <t>BJBAP.G6L7_4</t>
  </si>
  <si>
    <t>BJBAP.G6L7_5</t>
  </si>
  <si>
    <t>BJBAP.G6L7_6</t>
  </si>
  <si>
    <t>BJBAP.G6L7_7</t>
  </si>
  <si>
    <t>BJBAP.G6L7_8</t>
  </si>
  <si>
    <t>BLMEI.A9L7</t>
  </si>
  <si>
    <t>BLMEI.B9L7</t>
  </si>
  <si>
    <t>BLMEI.C9L7</t>
  </si>
  <si>
    <t>BLMEI.A9R7</t>
  </si>
  <si>
    <t>LBBRB.9R7</t>
  </si>
  <si>
    <t>BLMEI.B9R7</t>
  </si>
  <si>
    <t>BLMEI.C9R7</t>
  </si>
  <si>
    <t>1-3</t>
  </si>
  <si>
    <t>6-3</t>
  </si>
  <si>
    <t>BLMQI.4R7.B2I3_MQW</t>
  </si>
  <si>
    <t>BLMQI.4R7.B1E1_MQW</t>
  </si>
  <si>
    <t>BLMQI.4R7.B2I2_MQW</t>
  </si>
  <si>
    <t>BLMQI.4R7.B1E2_MQW</t>
  </si>
  <si>
    <t>BLMQI.4R7.B2I1_MQW</t>
  </si>
  <si>
    <t>BLMQI.4R7.B1E3_MQW</t>
  </si>
  <si>
    <t>BLMQI.5R7.B2I3_MQW</t>
  </si>
  <si>
    <t>BLMQI.5R7.B1E1_MQW</t>
  </si>
  <si>
    <t>BLMQI.5R7.B2I2_MQW</t>
  </si>
  <si>
    <t>BLMQI.5R7.B1E2_MQW</t>
  </si>
  <si>
    <t>BLMQI.5R7.B2I1_MQW</t>
  </si>
  <si>
    <t>BLMQI.5R7.B1E3_MQW</t>
  </si>
  <si>
    <t>BLMQI.6R7.B2I3_MQTLH</t>
  </si>
  <si>
    <t>BLMQI.6R7.B1E1_MQTLH</t>
  </si>
  <si>
    <t>BLMQI.6R7.B2I2_MQTLH</t>
  </si>
  <si>
    <t>BLMQI.6R7.B1E2_MQTLH</t>
  </si>
  <si>
    <t>BLMQI.6R7.B2I1_MQTLH</t>
  </si>
  <si>
    <t>BLMQI.6R7.B1E3_MQTLH</t>
  </si>
  <si>
    <t>BLMQI.7R7.B2I3_MQ</t>
  </si>
  <si>
    <t>BLMQI.7R7.B1E1_MQ</t>
  </si>
  <si>
    <t>BLMQI.7R7.B2I2_MQ</t>
  </si>
  <si>
    <t>BLMQI.7R7.B1E2_MQ</t>
  </si>
  <si>
    <t>BLMQI.7R7.B2I1_MQ</t>
  </si>
  <si>
    <t>BLMQI.7R7.B1E3_MQ</t>
  </si>
  <si>
    <t>BLMQI.8R7.B2I3_MQ</t>
  </si>
  <si>
    <t>BLMQI.8R7.B1E1_MQ</t>
  </si>
  <si>
    <t>BLMQI.8R7.B2I2_MQ</t>
  </si>
  <si>
    <t>BLMQI.8R7.B1E2_MQ</t>
  </si>
  <si>
    <t>BLMQI.8R7.B2I1_MQ</t>
  </si>
  <si>
    <t>BLMQI.8R7.B1E3_MQ</t>
  </si>
  <si>
    <t>BLMQI.9R7.B2I3_MQ</t>
  </si>
  <si>
    <t>BLMQI.9R7.B1E1_MQ</t>
  </si>
  <si>
    <t>BLMQI.9R7.B2I2_MQ</t>
  </si>
  <si>
    <t>BLMQI.9R7.B1E2_MQ</t>
  </si>
  <si>
    <t>BLMQI.9R7.B2I1_MQ</t>
  </si>
  <si>
    <t>BLMQI.9R7.B1E3_MQ</t>
  </si>
  <si>
    <t>BLMQI.10R7.B2I3_MQ</t>
  </si>
  <si>
    <t>BLMQI.10R7.B1E1_MQ</t>
  </si>
  <si>
    <t>BLMQI.10R7.B2I2_MQ</t>
  </si>
  <si>
    <t>BLMQI.10R7.B1E2_MQ</t>
  </si>
  <si>
    <t>BLMQI.10R7.B2I1_MQ</t>
  </si>
  <si>
    <t>SR7=BY01_4_4_1_2</t>
  </si>
  <si>
    <t>SR7=BY01_4_4_1_4</t>
  </si>
  <si>
    <t>SR7=BY01_4_5_2_1</t>
  </si>
  <si>
    <t>SR7=BY01_4_5_2_2</t>
  </si>
  <si>
    <t>SR7=BY01_4_5_2_3</t>
  </si>
  <si>
    <t>SR7=BY01_4_5_2_4</t>
  </si>
  <si>
    <t>RR77=BY01_2_8_1</t>
  </si>
  <si>
    <t>RR77=BY01_2_8_2</t>
  </si>
  <si>
    <t>RR77=BY01_2_8_3</t>
  </si>
  <si>
    <t>RR77=BY01_2_8_4</t>
  </si>
  <si>
    <t>RR77=BY01_2_8_5</t>
  </si>
  <si>
    <t>RR77=BY01_2_8_6</t>
  </si>
  <si>
    <t>RR77=BY01_2_8_7</t>
  </si>
  <si>
    <t>RR77=BY01_2_8_8</t>
  </si>
  <si>
    <t>RR77=BY01_2_4_1</t>
  </si>
  <si>
    <t>RR77=BY01_2_4_2</t>
  </si>
  <si>
    <t>RR77=BY01_2_4_3</t>
  </si>
  <si>
    <t>RR77=BY01_2_4_4</t>
  </si>
  <si>
    <t>RR77=BY01_2_4_5</t>
  </si>
  <si>
    <t>RR77=BY01_2_4_6</t>
  </si>
  <si>
    <t>RR77=BY01_2_4_7</t>
  </si>
  <si>
    <t>RR77=BY01_2_4_8</t>
  </si>
  <si>
    <t>SR7=BY02_2_11_8_1</t>
  </si>
  <si>
    <t>SR7=BY02_2_11_8_2</t>
  </si>
  <si>
    <t>SR7=BY02_1_6_3_1</t>
  </si>
  <si>
    <t>SR7=BY02_1_6_3_2</t>
  </si>
  <si>
    <t>SR7=BY02_1_6_3_3</t>
  </si>
  <si>
    <t>SR7=BY02_1_6_3_4</t>
  </si>
  <si>
    <t>3_2_A1</t>
  </si>
  <si>
    <t>3_2_A2</t>
  </si>
  <si>
    <t>3_3_A1</t>
  </si>
  <si>
    <t>3_3_A2</t>
  </si>
  <si>
    <t>3_4_A1</t>
  </si>
  <si>
    <t>3_4_A2</t>
  </si>
  <si>
    <t>CFC_A1</t>
  </si>
  <si>
    <t>CFC_A2</t>
  </si>
  <si>
    <t>RR73=BY02_D_19</t>
  </si>
  <si>
    <t>RR73=BY02_D_20</t>
  </si>
  <si>
    <t>RR73=BY02_D_21</t>
  </si>
  <si>
    <t>RR77=BY01_2_6_2</t>
  </si>
  <si>
    <t>BLMEI.11L7.B2I21_MBB</t>
  </si>
  <si>
    <t>BLMEI.11L7.B2I22_MBB</t>
  </si>
  <si>
    <t>BLMEI.11L7.B2I23_MBB</t>
  </si>
  <si>
    <t>BLMEI.11L7.B2I24_MBB</t>
  </si>
  <si>
    <t>BLMEI.11L7.B2I25_MBB</t>
  </si>
  <si>
    <t>BLMEI.11L7.B2I3_MBB</t>
  </si>
  <si>
    <t>BLMEI.11L7.B2I21_MBA</t>
  </si>
  <si>
    <t>BLMEI.11L7.B2I22_MBA</t>
  </si>
  <si>
    <t>BLMEI.11L7.B2I23_MBA</t>
  </si>
  <si>
    <t>BLMEI.11L7.B2I24_MBA</t>
  </si>
  <si>
    <t>BLMEI.11L7.B2I25_MBA</t>
  </si>
  <si>
    <t>BLMEI.11L7.B2I3_MBA</t>
  </si>
  <si>
    <t>BLMEI.13L7.B2I21_MBA</t>
  </si>
  <si>
    <t>BLMEI.13L7.B2I22_MBA</t>
  </si>
  <si>
    <t>BLMEI.19L7.B2I21_MBA</t>
  </si>
  <si>
    <t>BLMEI.19L7.B2I22_MBA</t>
  </si>
  <si>
    <t>BLMEI.19L7.B2I23_MBA</t>
  </si>
  <si>
    <t>BLMQI.10R7.B1E3_MQ</t>
  </si>
  <si>
    <t>BLMQI.11R7.B2I3_MQ</t>
  </si>
  <si>
    <t>BLMQI.11R7.B1E1_MQ</t>
  </si>
  <si>
    <t>BLMQI.11R7.B2I2_MQ</t>
  </si>
  <si>
    <t>BLMQI.11R7.B1E2_MQ</t>
  </si>
  <si>
    <t>BLMQI.11R7.B2I1_MQ</t>
  </si>
  <si>
    <t>BLMQI.11R7.B1E3_MQ</t>
  </si>
  <si>
    <t>BLMQI.12R7.B2I3_MQ</t>
  </si>
  <si>
    <t>BLMQI.12R7.B1E1_MQ</t>
  </si>
  <si>
    <t>BLMQI.12R7.B2I2_MQ</t>
  </si>
  <si>
    <t>BLMQI.12R7.B1E2_MQ</t>
  </si>
  <si>
    <t>BLMQI.12R7.B2I1_MQ</t>
  </si>
  <si>
    <t>BLMQI.12R7.B1E3_MQ</t>
  </si>
  <si>
    <t>BLMQI.13R7.B2I3_MQ</t>
  </si>
  <si>
    <t>BLMQI.13R7.B1E1_MQ</t>
  </si>
  <si>
    <t>BLMQI.13R7.B2I2_MQ</t>
  </si>
  <si>
    <t>BLMQI.13R7.B1E2_MQ</t>
  </si>
  <si>
    <t>BLMQI.13R7.B2I1_MQ</t>
  </si>
  <si>
    <t>BLMQI.13R7.B1E3_MQ</t>
  </si>
  <si>
    <t>BLMQI.14R7.B2I3_MQ</t>
  </si>
  <si>
    <t>BLMQI.14R7.B1E1_MQ</t>
  </si>
  <si>
    <t>RR77=BY01_2_6_3</t>
  </si>
  <si>
    <t>RR77=BY01_2_6_4</t>
  </si>
  <si>
    <t>RR77=BY01_2_6_5</t>
  </si>
  <si>
    <t>RR77=BY01_2_6_6</t>
  </si>
  <si>
    <t>RR77=BY01_2_6_7</t>
  </si>
  <si>
    <t>RR77=BY01_2_6_8</t>
  </si>
  <si>
    <t>RR77=BY01_2_7_1</t>
  </si>
  <si>
    <t>RR77=BY01_2_7_2</t>
  </si>
  <si>
    <t>RR77=BY01_2_7_3</t>
  </si>
  <si>
    <t>RR77=BY01_2_7_4</t>
  </si>
  <si>
    <t>RR77=BY01_2_7_5</t>
  </si>
  <si>
    <t>RR77=BY01_2_7_6</t>
  </si>
  <si>
    <t>RR77=BY01_2_7_7</t>
  </si>
  <si>
    <t>RR77=BY01_2_7_8</t>
  </si>
  <si>
    <t>RR77=BY01_2_9_1</t>
  </si>
  <si>
    <t>RR77=BY01_2_9_2</t>
  </si>
  <si>
    <t>RR77=BY01_2_9_3</t>
  </si>
  <si>
    <t>RR77=BY01_2_9_4</t>
  </si>
  <si>
    <t>RR77=BY01_2_9_5</t>
  </si>
  <si>
    <t>RR77=BY01_2_9_6</t>
  </si>
  <si>
    <t>RR77=BY01_2_9_7</t>
  </si>
  <si>
    <t>RR77=BY01_2_9_8</t>
  </si>
  <si>
    <t>RR77=BY01_2_10_1</t>
  </si>
  <si>
    <t>RR77=BY01_2_10_2</t>
  </si>
  <si>
    <t>RR77=BY01_2_10_3</t>
  </si>
  <si>
    <t>RR77=BY01_2_10_4</t>
  </si>
  <si>
    <t>RR77=BY01_2_10_5</t>
  </si>
  <si>
    <t>RR77=BY01_2_10_6</t>
  </si>
  <si>
    <t>RR77=BY01_2_10_7</t>
  </si>
  <si>
    <t>RR77=BY01_2_10_8</t>
  </si>
  <si>
    <t>RR77=BY01_3_3_1</t>
  </si>
  <si>
    <t>RR77=BY01_3_1_2</t>
  </si>
  <si>
    <t>RR77=BY01_3_1_3</t>
  </si>
  <si>
    <t>RR77=BY01_3_1_4</t>
  </si>
  <si>
    <t>RR77=BY01_3_1_5</t>
  </si>
  <si>
    <t>RR77=BY01_3_1_6</t>
  </si>
  <si>
    <t>RR77=BY01_3_1_7</t>
  </si>
  <si>
    <t>RR77=BY01_3_1_8</t>
  </si>
  <si>
    <t>RR77=BY01_3_2_1</t>
  </si>
  <si>
    <t>RR77=BY01_3_2_2</t>
  </si>
  <si>
    <t>RR77=BY01_3_2_3</t>
  </si>
  <si>
    <t>RR77=BY01_3_2_4</t>
  </si>
  <si>
    <t>RR77=BY01_3_2_5</t>
  </si>
  <si>
    <t>RR77=BY01_3_2_6</t>
  </si>
  <si>
    <t>RR77=BY01_3_2_7</t>
  </si>
  <si>
    <t>RR77=BY01_3_2_8</t>
  </si>
  <si>
    <t>RR77=BY01_3_3_2</t>
  </si>
  <si>
    <t>RR77=BY01_3_3_3</t>
  </si>
  <si>
    <t>RR77=BY01_3_3_4</t>
  </si>
  <si>
    <t>RR77=BY01_3_3_5</t>
  </si>
  <si>
    <t>RR77=BY01_3_3_6</t>
  </si>
  <si>
    <t>RR77=BY01_3_3_7</t>
  </si>
  <si>
    <t>RR77=BY01_3_4_1</t>
  </si>
  <si>
    <t>RR77=BY01_3_4_2</t>
  </si>
  <si>
    <t>RR77=BY01_3_4_3</t>
  </si>
  <si>
    <t>RR77=BY01_3_4_4</t>
  </si>
  <si>
    <t>RR77=BY01_3_4_5</t>
  </si>
  <si>
    <t>RR77=BY01_3_4_6</t>
  </si>
  <si>
    <t>RR77=BY01_3_4_7</t>
  </si>
  <si>
    <t>RR77=BY01_3_4_8</t>
  </si>
  <si>
    <t>BJBAP.A10R7_2</t>
  </si>
  <si>
    <t>BJBAP.A10R7_3</t>
  </si>
  <si>
    <t>BJBAP.A10R7_4</t>
  </si>
  <si>
    <t>BJBAP.A10R7_5</t>
  </si>
  <si>
    <t>BJBAP.A10R7_6</t>
  </si>
  <si>
    <t>BJBHT.A11R7</t>
  </si>
  <si>
    <t>BJBAP.A11R7_1</t>
  </si>
  <si>
    <t>BJBAP.A11R7_2</t>
  </si>
  <si>
    <t>BJBAP.A11R7_3</t>
  </si>
  <si>
    <t>BJBAP.A11R7_4</t>
  </si>
  <si>
    <t>BJBAP.A11R7_5</t>
  </si>
  <si>
    <t>BJBAP.A11R7_6</t>
  </si>
  <si>
    <t>BJBHT.A12R7</t>
  </si>
  <si>
    <t>BYPLM.A12R7_CFC_1</t>
  </si>
  <si>
    <t>BYPLM.A12R7_CFC_2</t>
  </si>
  <si>
    <t>BYPLM.A12R7_CFC_3</t>
  </si>
  <si>
    <t>BYPLM.A12R7_CFC_4</t>
  </si>
  <si>
    <t>BYPLM.A12R7_CFC_5</t>
  </si>
  <si>
    <t>BYPLM.A12R7_CFC_6</t>
  </si>
  <si>
    <t>BJBHT.A13R7</t>
  </si>
  <si>
    <t>BYPLM.A13R7_CFC_1</t>
  </si>
  <si>
    <t>BYPLM.A13R7_CFC_2</t>
  </si>
  <si>
    <t>BYPLM.A13R7_CFC_3</t>
  </si>
  <si>
    <t>BYPLM.A13R7_CFC_4</t>
  </si>
  <si>
    <t>BYPLM.A13R7_CFC_5</t>
  </si>
  <si>
    <t>BYPLM.A13R7_CFC_6</t>
  </si>
  <si>
    <t>BJBHT.A14R7</t>
  </si>
  <si>
    <t>BYPLM.A14R7_CFC_1</t>
  </si>
  <si>
    <t>BYPLM.A14R7_CFC_2</t>
  </si>
  <si>
    <t>BYPLM.A14R7_CFC_3</t>
  </si>
  <si>
    <t>BYPLM.A14R7_CFC_4</t>
  </si>
  <si>
    <t>BYPLM.A14R7_CFC_5</t>
  </si>
  <si>
    <t>BYPLM.A14R7_CFC_6</t>
  </si>
  <si>
    <t>BJBHT.A15R7</t>
  </si>
  <si>
    <t>BYPLM.A15R7_CFC_1</t>
  </si>
  <si>
    <t>BYPLM.A15R7_CFC_2</t>
  </si>
  <si>
    <t>BYPLM.A15R7_CFC_3</t>
  </si>
  <si>
    <t>BYPLM.A15R7_CFC_4</t>
  </si>
  <si>
    <t>BYPLM.A15R7_CFC_5</t>
  </si>
  <si>
    <t>BYPLM.A15R7_CFC_6</t>
  </si>
  <si>
    <t>BJBHT.A16R7</t>
  </si>
  <si>
    <t>BYPLM.A16R7_CFC_1</t>
  </si>
  <si>
    <t>BYPLM.A16R7_CFC_2</t>
  </si>
  <si>
    <t>BYPLM.A16R7_CFC_3</t>
  </si>
  <si>
    <t>BYPLM.A16R7_CFC_4</t>
  </si>
  <si>
    <t>BYPLM.A16R7_CFC_5</t>
  </si>
  <si>
    <t>BYPLM.A16R7_CFC_6</t>
  </si>
  <si>
    <t>BJBHT.A17R7</t>
  </si>
  <si>
    <t>BYPLM.A17R7_CFC_1</t>
  </si>
  <si>
    <t>BYPLM.A17R7_CFC_2</t>
  </si>
  <si>
    <t>BYPLM.A17R7_CFC_3</t>
  </si>
  <si>
    <t>BYPLM.A17R7_CFC_4</t>
  </si>
  <si>
    <t>BYPLM.A17R7_CFC_5</t>
  </si>
  <si>
    <t>BYPLM.A17R7_CFC_6</t>
  </si>
  <si>
    <t>BJBHT.A18R7</t>
  </si>
  <si>
    <t>BYPLM.A18R7_CFC_1</t>
  </si>
  <si>
    <t>BYPLM.A18R7_CFC_2</t>
  </si>
  <si>
    <t>BYPLM.A18R7_CFC_3</t>
  </si>
  <si>
    <t>BYPLM.A18R7_CFC_4</t>
  </si>
  <si>
    <t>BYPLM.A18R7_CFC_5</t>
  </si>
  <si>
    <t>BYPLM.A18R7_CFC_6</t>
  </si>
  <si>
    <t>BJBHT.A19R7</t>
  </si>
  <si>
    <t>BYPLM.A19R7_CFC_1</t>
  </si>
  <si>
    <t>BYPLM.A19R7_CFC_2</t>
  </si>
  <si>
    <t>BYPLM.A19R7_CFC_3</t>
  </si>
  <si>
    <t>BYPLM.A19R7_CFC_4</t>
  </si>
  <si>
    <t>BYPLM.A19R7_CFC_5</t>
  </si>
  <si>
    <t>7 Left</t>
  </si>
  <si>
    <t>Front end el.</t>
  </si>
  <si>
    <t>Monitor</t>
  </si>
  <si>
    <t>Patch</t>
  </si>
  <si>
    <t>ch</t>
  </si>
  <si>
    <t>BJBAP.A4L7</t>
  </si>
  <si>
    <t>BJBAP.A4R7</t>
  </si>
  <si>
    <t>BJBAP.B4L7</t>
  </si>
  <si>
    <t>BJBAP.B4R7</t>
  </si>
  <si>
    <t>BJBAP.C4R7</t>
  </si>
  <si>
    <t>BJBAP.D4L7</t>
  </si>
  <si>
    <t>BJBAP.D4R7</t>
  </si>
  <si>
    <t>BJBAP.A5L7</t>
  </si>
  <si>
    <t>BJBAP.A5R7</t>
  </si>
  <si>
    <t>BJBAP.B5L7</t>
  </si>
  <si>
    <t>BJBAP.B5R7</t>
  </si>
  <si>
    <t>BJBAP.C5L7</t>
  </si>
  <si>
    <t>BJBAP.C5R7</t>
  </si>
  <si>
    <t>BJBAP.A6L7</t>
  </si>
  <si>
    <t>BJBAP.A6R7</t>
  </si>
  <si>
    <t>BJBAP.B6L7</t>
  </si>
  <si>
    <t>BJBAP.B6R7</t>
  </si>
  <si>
    <t>MQTLH.C6L7</t>
  </si>
  <si>
    <t>MQTLH.C6R7</t>
  </si>
  <si>
    <t>BJBAP.C6R7</t>
  </si>
  <si>
    <t>BJBAP.A7R7</t>
  </si>
  <si>
    <t>MQ.7R7</t>
  </si>
  <si>
    <t>BJBAP.B7R7</t>
  </si>
  <si>
    <t>MQ.8L7</t>
  </si>
  <si>
    <t>MQ.8R7</t>
  </si>
  <si>
    <t>BJBAP.A8R7</t>
  </si>
  <si>
    <t>MQ.9L7</t>
  </si>
  <si>
    <t>MQ.9R7</t>
  </si>
  <si>
    <t>BJBAP.A9R7</t>
  </si>
  <si>
    <t>MQ.10L7</t>
  </si>
  <si>
    <t>MQ.10R7</t>
  </si>
  <si>
    <t>BJBAP.A10R7</t>
  </si>
  <si>
    <t>MQ.11L7</t>
  </si>
  <si>
    <t>MQ.11R7</t>
  </si>
  <si>
    <t>BJBAP.A11R7</t>
  </si>
  <si>
    <t>MQ.12L7</t>
  </si>
  <si>
    <t>BYPLM.A12L7</t>
  </si>
  <si>
    <t>MQ.12R7</t>
  </si>
  <si>
    <t>BYPLM.A12R7</t>
  </si>
  <si>
    <t>MQ.13L7</t>
  </si>
  <si>
    <t>BYPLM.A13L7</t>
  </si>
  <si>
    <t>MQ.13R7</t>
  </si>
  <si>
    <t>BYPLM.A13R7</t>
  </si>
  <si>
    <t>MQ.14L7</t>
  </si>
  <si>
    <t>BYPLM.A14L7</t>
  </si>
  <si>
    <t>MQ.14R7</t>
  </si>
  <si>
    <t>BYPLM.A14R7</t>
  </si>
  <si>
    <t>MQ.15L7</t>
  </si>
  <si>
    <t>BYPLM.A15L7</t>
  </si>
  <si>
    <t>MQ.15R7</t>
  </si>
  <si>
    <t>BYPLM.A15R7</t>
  </si>
  <si>
    <t>MQ.16L7</t>
  </si>
  <si>
    <t>BYPLM.A16L7</t>
  </si>
  <si>
    <t>MQ.16R7</t>
  </si>
  <si>
    <t>BYPLM.A16R7</t>
  </si>
  <si>
    <t>MQ.17L7</t>
  </si>
  <si>
    <t>BYPLM.A17L7</t>
  </si>
  <si>
    <t>MQ.17R7</t>
  </si>
  <si>
    <t>BYPLM.A17R7</t>
  </si>
  <si>
    <t>MQ.18L7</t>
  </si>
  <si>
    <t>BYPLM.A18L7</t>
  </si>
  <si>
    <t>MQ.18R7</t>
  </si>
  <si>
    <t>BYPLM.A18R7</t>
  </si>
  <si>
    <t>MQ.19L7</t>
  </si>
  <si>
    <t>BYPLM.A19L7</t>
  </si>
  <si>
    <t>MQ.19R7</t>
  </si>
  <si>
    <t>BYPLM.A19R7</t>
  </si>
  <si>
    <t>MQ.20L7</t>
  </si>
  <si>
    <t>BYPLM.A20L7</t>
  </si>
  <si>
    <t>MQ.20R7</t>
  </si>
  <si>
    <t>MQ.21L7</t>
  </si>
  <si>
    <t>BYPLM.A21L7</t>
  </si>
  <si>
    <t>MQ.21R7</t>
  </si>
  <si>
    <t>MQ.22L7</t>
  </si>
  <si>
    <t>BYPLM.A22L7</t>
  </si>
  <si>
    <t>MQ.22R7</t>
  </si>
  <si>
    <t>MQ.23L7</t>
  </si>
  <si>
    <t>BYPLM.A23L7</t>
  </si>
  <si>
    <t>MQ.23R7</t>
  </si>
  <si>
    <t>MQ.24L7</t>
  </si>
  <si>
    <t>BYPLM.A24L7</t>
  </si>
  <si>
    <t>MQ.24R7</t>
  </si>
  <si>
    <t>MQ.25L7</t>
  </si>
  <si>
    <t>BYPLM.A25L7</t>
  </si>
  <si>
    <t>MQ.25R7</t>
  </si>
  <si>
    <t>MQ.26L7</t>
  </si>
  <si>
    <t>BYPLM.A26L7</t>
  </si>
  <si>
    <t>MQ.26R7</t>
  </si>
  <si>
    <t>MQ.27L7</t>
  </si>
  <si>
    <t>BYPLM.A27L7</t>
  </si>
  <si>
    <t>MQ.27R7</t>
  </si>
  <si>
    <t>MQ.28L7</t>
  </si>
  <si>
    <t>BYPLM.A28L7</t>
  </si>
  <si>
    <t>MQ.28R7</t>
  </si>
  <si>
    <t>MQ.29L7</t>
  </si>
  <si>
    <t>BYPLM.A29L7</t>
  </si>
  <si>
    <t>MQ.29R7</t>
  </si>
  <si>
    <t>MQ.30L7</t>
  </si>
  <si>
    <t>BYPLM.A30L7</t>
  </si>
  <si>
    <t>MQ.30R7</t>
  </si>
  <si>
    <t>MQ.31L7</t>
  </si>
  <si>
    <t>BYPLM.A31L7</t>
  </si>
  <si>
    <t>MQ.31R7</t>
  </si>
  <si>
    <t>MQ.32L7</t>
  </si>
  <si>
    <t>BYPLM.A32L7</t>
  </si>
  <si>
    <t>MQ.32R7</t>
  </si>
  <si>
    <t>MQ.33L7</t>
  </si>
  <si>
    <t>BYPLM.A33L7</t>
  </si>
  <si>
    <t>MQ.33R7</t>
  </si>
  <si>
    <t>MQ.34R7</t>
  </si>
  <si>
    <t>U</t>
  </si>
  <si>
    <t>M</t>
  </si>
  <si>
    <t>BLMEI.A4R7</t>
  </si>
  <si>
    <t>BLMEI.B4R7</t>
  </si>
  <si>
    <t>BLMEI.C4R7</t>
  </si>
  <si>
    <t>BLMEI.D4R7</t>
  </si>
  <si>
    <t>BLMEI.E4R7</t>
  </si>
  <si>
    <t>BLMEI.F4R7</t>
  </si>
  <si>
    <t>BLMEI.G4R7</t>
  </si>
  <si>
    <t>BLMEI.M11L7</t>
  </si>
  <si>
    <t>BJBAP.I6R7_4</t>
  </si>
  <si>
    <t>BJBAP.I6R7_5</t>
  </si>
  <si>
    <t>BJBAP.I6R7_6</t>
  </si>
  <si>
    <t>BJBAP.I6R7_7</t>
  </si>
  <si>
    <t>BJBAP.I6R7_8</t>
  </si>
  <si>
    <t>BJBHT.A7R7</t>
  </si>
  <si>
    <t>BJBAP.A7R7_7</t>
  </si>
  <si>
    <t>BJBAP.A7R7_8</t>
  </si>
  <si>
    <t>BLMEI.7R7.B1E1_TCLA.A7R7.B1</t>
  </si>
  <si>
    <t>BLMES.7R7.B1E1_TCLA.A7R7.B1</t>
  </si>
  <si>
    <t>BLMEI.7R7.B1E1_TCLA.B7R7.B1</t>
  </si>
  <si>
    <t>BLMES.7R7.B1E1_TCLA.B7R7.B1</t>
  </si>
  <si>
    <t>BLMEI.8R7.B1E21_MBA</t>
  </si>
  <si>
    <t>BLMEI.8R7.B1E22_MBA</t>
  </si>
  <si>
    <t>BLMEI.8R7.B1E3_MBA</t>
  </si>
  <si>
    <t>BLMEI.9R7.B1E25_MBB</t>
  </si>
  <si>
    <t>BLMEI.9R7.B1E2_MQ</t>
  </si>
  <si>
    <t>BLMEI.10R7.B1E21_MBB</t>
  </si>
  <si>
    <t>BLMEI.10R7.B1E22_MBB</t>
  </si>
  <si>
    <t>BLMEI.10R7.B1E2_MQ</t>
  </si>
  <si>
    <t>BLMEI.11R7.B1E21_MBA</t>
  </si>
  <si>
    <t>BLMEI.11R7.B1E22_MBA</t>
  </si>
  <si>
    <t>BLMEI.11R7.B1E23_MBA</t>
  </si>
  <si>
    <t>BLMEI.11R7.B1E24_MBA</t>
  </si>
  <si>
    <t>BLMEI.11R7.B1E25_MBA</t>
  </si>
  <si>
    <t>BLMEI.11R7.B1E21_MBB</t>
  </si>
  <si>
    <t>BLMEI.11R7.B1E22_MBB</t>
  </si>
  <si>
    <t>BLMEI.11R7.B1E23_MBB</t>
  </si>
  <si>
    <t>BLMEI.11R7.B1E24_MBB</t>
  </si>
  <si>
    <t>BLMEI.11R7.B1E25_MBB</t>
  </si>
  <si>
    <t>BLMEI.11R7.B1E26_MBB</t>
  </si>
  <si>
    <t>BLMEI.11R7.B1E2_MQ</t>
  </si>
  <si>
    <t>TCLA.B6R7.B1</t>
  </si>
  <si>
    <t>TCLA.D6R7.B1</t>
  </si>
  <si>
    <t>TCLA.A7R7.B1</t>
  </si>
  <si>
    <t>TCLA.B7R7.B1</t>
  </si>
  <si>
    <t>BLMQI.F4R7</t>
  </si>
  <si>
    <t>Shifted</t>
  </si>
  <si>
    <t>DECUM</t>
  </si>
  <si>
    <t>BJBHT.A4L6</t>
  </si>
  <si>
    <t>BJBHT.B4L6</t>
  </si>
  <si>
    <t>BJBHT.C4L6</t>
  </si>
  <si>
    <t>BJBHT.D4L6</t>
  </si>
  <si>
    <t>BJBHT.E4L6</t>
  </si>
  <si>
    <t>BLMEI.4L7.B1E1_TCSM.A4L7.B1</t>
  </si>
  <si>
    <t>BLMES.4L7.B1E1_TCSM.A4L7.B1</t>
  </si>
  <si>
    <t>BLMEI.4L7.B1E1_TCSG.A4L7.B1</t>
  </si>
  <si>
    <t>BLMES.4L7.B1E1_TCSG.A4L7.B1</t>
  </si>
  <si>
    <t>BLMEI.4L7.B1E1_TCSM.B4L7.B1</t>
  </si>
  <si>
    <t>BLMES.4L7.B1E1_TCSM.B4L7.B1</t>
  </si>
  <si>
    <t>BLMEI.4L7.B1E1_TCSG.B4L7.B1</t>
  </si>
  <si>
    <t>BLMES.4L7.B1E1_TCSG.B4L7.B1</t>
  </si>
  <si>
    <t>BLMEI.4L7.B2I1_TCSG.A4L7.B2</t>
  </si>
  <si>
    <t>BLMES.4L7.B2I1_TCSG.A4L7.B2</t>
  </si>
  <si>
    <t>BLMEI.4L7.B2I1_TCSM.A4L7.B2</t>
  </si>
  <si>
    <t>BLMES.4L7.B2I1_TCSM.A4L7.B2</t>
  </si>
  <si>
    <t>BLMEI.4L7.B1E1_TCSM.C4L7.B1</t>
  </si>
  <si>
    <t>BLMES.4L7.B1E1_TCSM.C4L7.B1</t>
  </si>
  <si>
    <t>BLMEI.4L7.B1E1_TCSG.C4L7.B1</t>
  </si>
  <si>
    <t>BLMES.4L7.B1E1_TCSG.C4L7.B1</t>
  </si>
  <si>
    <t>BLMEI.4L7.B2I1_TCSG.B4L7.B2</t>
  </si>
  <si>
    <t>BLMES.4L7.B2I1_TCSG.B4L7.B2</t>
  </si>
  <si>
    <t>BLMEI.4L7.B1E1_TCSM.D4L7.B1</t>
  </si>
  <si>
    <t>BLMES.4L7.B1E1_TCSM.D4L7.B1</t>
  </si>
  <si>
    <t>BLMEI.4L7.B1E1_TCSG.D4L7.B1</t>
  </si>
  <si>
    <t>BLMES.4L7.B1E1_TCSG.D4L7.B1</t>
  </si>
  <si>
    <t>BLMQI.5L7.B1E1_MQWA.A5L7</t>
  </si>
  <si>
    <t>BLMQI.5L7.B2I1_MQWA.B5L7</t>
  </si>
  <si>
    <t>BLMQI.5L7.B1E1_MQWB.A5L7</t>
  </si>
  <si>
    <t>BLMQI.5L7.B2I1_MQWA.C5L7</t>
  </si>
  <si>
    <t>BLMQI.5L7.B1E1_MQWA.D5L7</t>
  </si>
  <si>
    <t>BLMQI.5L7.B2I1_MQWA.E5L7</t>
  </si>
  <si>
    <t>BLMEI.5L7.B2I1_TCSG.A5L7.B2</t>
  </si>
  <si>
    <t>BLMES.5L7.B2I1_TCSG.A5L7.B2</t>
  </si>
  <si>
    <t>BLMEI.5L7.B2I1_TCSM.A5L7.B2</t>
  </si>
  <si>
    <t>BLMES.5L7.B2I1_TCSM.A5L7.B2</t>
  </si>
  <si>
    <t>BLMEI.5L7.B2I1_TCSG.B5L7.B2</t>
  </si>
  <si>
    <t>BLMES.5L7.B2I1_TCSG.B5L7.B2</t>
  </si>
  <si>
    <t>BLMEI.5L7.B2I1_TCSM.B5L7.B2</t>
  </si>
  <si>
    <t>BLMES.5L7.B2I1_TCSM.B5L7.B2</t>
  </si>
  <si>
    <t>BLMEI.5L7.B1E1_TCSM.A5L7.B1</t>
  </si>
  <si>
    <t>BLMES.5L7.B1E1_TCSM.A5L7.B1</t>
  </si>
  <si>
    <t>BLMEI.5L7.B1E1_TCSG.A5L7.B1</t>
  </si>
  <si>
    <t>BLMES.5L7.B1E1_TCSG.A5L7.B1</t>
  </si>
  <si>
    <t>BLMEI.5L7.B1E1_TCSM.B5L7.B1</t>
  </si>
  <si>
    <t>BLMES.5L7.B1E1_TCSM.B5L7.B1</t>
  </si>
  <si>
    <t>BLMEI.5L7.B1E1_TCSG.B5L7.B1</t>
  </si>
  <si>
    <t>BLMES.5L7.B1E1_TCSG.B5L7.B1</t>
  </si>
  <si>
    <t>BLMEI.5L7.B2I1_TCSG.C5L7.B2</t>
  </si>
  <si>
    <t>BLMES.5L7.B2I1_TCSG.C5L7.B2</t>
  </si>
  <si>
    <t>BLMEI.5L7.B2I1_TCSM.C5L7.B2</t>
  </si>
  <si>
    <t>BLMES.5L7.B2I1_TCSM.C5L7.B2</t>
  </si>
  <si>
    <t>BLMEI.5L7.B2I1_TCSG.D5L7.B2</t>
  </si>
  <si>
    <t>BLMES.5L7.B2I1_TCSG.D5L7.B2</t>
  </si>
  <si>
    <t>BLMEI.5L7.B2I1_TCSM.D5L7.B2</t>
  </si>
  <si>
    <t>BLMES.5L7.B2I1_TCSM.D5L7.B2</t>
  </si>
  <si>
    <t>BLMEI.5L7.B2I1_TCSG.E5L7.B2</t>
  </si>
  <si>
    <t>BLMES.5L7.B2I1_TCSG.E5L7.B2</t>
  </si>
  <si>
    <t>BLMEI.5L7.B2I1_TCSM.E5L7.B2</t>
  </si>
  <si>
    <t>BLMES.5L7.B2I1_TCSM.E5L7.B2</t>
  </si>
  <si>
    <t>BLMEI.6L7.B2I1_TCSG.6L7.B2</t>
  </si>
  <si>
    <t>BLMES.6L7.B2I1_TCSG.6L7.B2</t>
  </si>
  <si>
    <t>BLMEI.6L7.B2I1_TCSM.6L7.B2</t>
  </si>
  <si>
    <t>BLMES.6L7.B2I1_TCSM.6L7.B2</t>
  </si>
  <si>
    <t>BLMEI.6L7.B2I1_TCLA.A6L7.B2</t>
  </si>
  <si>
    <t>BLMES.6L7.B2I1_TCLA.A6L7.B2</t>
  </si>
  <si>
    <t>BLMEI.6L7.B1E1_TCSM.A6L7.B1</t>
  </si>
  <si>
    <t>BLMES.6L7.B1E1_TCSM.A6L7.B1</t>
  </si>
  <si>
    <t>BLMEI.6L7.B1E1_TCSG.A6L7.B1</t>
  </si>
  <si>
    <t>BLMES.6L7.B1E1_TCSG.A6L7.B1</t>
  </si>
  <si>
    <t>BLMEI.6L7.B1E1_TCSM.B6L7.B1</t>
  </si>
  <si>
    <t>BLMES.6L7.B1E1_TCSM.B6L7.B1</t>
  </si>
  <si>
    <t>BLMEI.6L7.B1E1_TCSG.B6L7.B1</t>
  </si>
  <si>
    <t>BLMES.6L7.B1E1_TCSG.B6L7.B1</t>
  </si>
  <si>
    <t>BLMEI.6L7.B1E1_MBW.A6L7</t>
  </si>
  <si>
    <t>BLMES.6L7.B1E1_MBW.A6L7</t>
  </si>
  <si>
    <t>BLMEI.6L7.B1E1_MBW.B6L7</t>
  </si>
  <si>
    <t>BLMES.6L7.B1E1_MBW.B6L7</t>
  </si>
  <si>
    <t>BLMEI.6L7.B2I1_TCLA.B6L7.B2</t>
  </si>
  <si>
    <t>BLMES.6L7.B2I1_TCLA.B6L7.B2</t>
  </si>
  <si>
    <t>BLMEI.6L7.B1E1_TCHSS.6L7.B1</t>
  </si>
  <si>
    <t>BLMES.6L7.B1E1_TCHSS.6L7.B1</t>
  </si>
  <si>
    <t>BLMEI.6L7.B1E1_TCHSH.6L7.B1</t>
  </si>
  <si>
    <t>BLMES.6L7.B1E1_TCHSH.6L7.B1</t>
  </si>
  <si>
    <t>BLMEI.6L7.B1E1_TCHSV.6L7.B1</t>
  </si>
  <si>
    <t>BLMES.6L7.B1E1_TCHSV.6L7.B1</t>
  </si>
  <si>
    <t>BLMEI.6L7.B1E1_TCP.A6L7.B1</t>
  </si>
  <si>
    <t>BLMES.6L7.B1E1_TCP.A6L7.B1</t>
  </si>
  <si>
    <t>BLMEI.6L7.B1E1_TCP.B6L7.B1</t>
  </si>
  <si>
    <t>BLMES.6L7.B1E1_TCP.B6L7.B1</t>
  </si>
  <si>
    <t>BLMEI.6L7.B1E1_TCP.C6L7.B1</t>
  </si>
  <si>
    <t>BLMES.6L7.B1E1_TCP.C6L7.B1</t>
  </si>
  <si>
    <t>BLMEI.6L7.B1E1_TCP.D6L7.B1</t>
  </si>
  <si>
    <t>BLMES.6L7.B1E1_TCP.D6L7.B1</t>
  </si>
  <si>
    <t>BLMES.6L7.B2I1_TLCA.C6L7.B2</t>
  </si>
  <si>
    <t>BLMEI.6L7.B2I1_TCLA.D6L7.B2</t>
  </si>
  <si>
    <t>BLMES.6L7.B2I1_TCLA.D6L7.B2</t>
  </si>
  <si>
    <t>BLMEI.6L7.B2I1_MBW.C6L7</t>
  </si>
  <si>
    <t>BLMES.6L7.B2I1_MBW.C6L7</t>
  </si>
  <si>
    <t>BLMEI.6L7.B2I1_MBW.D6L7</t>
  </si>
  <si>
    <t>BLMES.6L7.B2I1_MBW.D6L7</t>
  </si>
  <si>
    <t>BLMEI.7L7.B2I1_TCLA.A7L7.B2</t>
  </si>
  <si>
    <t>BLMES.7L7.B2I1_TCLA.A7L7.B2</t>
  </si>
  <si>
    <t>BLMEI.7L7.B2I1_TCLA.B7L7.B2</t>
  </si>
  <si>
    <t>BLMES.7L7.B2I1_TCLA.B7L7.B2</t>
  </si>
  <si>
    <t>BLMEI.8L7.B2I21_MBB</t>
  </si>
  <si>
    <t>BLMEI.8L7.B2I22_MBB</t>
  </si>
  <si>
    <t>BLMEI.8L7.B2I3_MBB</t>
  </si>
  <si>
    <t>BLMEI.9L7.B2I21_MBB</t>
  </si>
  <si>
    <t>BLMEI.9L7.B2I22_MBB</t>
  </si>
  <si>
    <t>BLMEI.9L7.B2I3_MBB</t>
  </si>
  <si>
    <t>BLMEI.9L7.B2I21_MBA</t>
  </si>
  <si>
    <t>BLMEI.9L7.B2I22_MBA</t>
  </si>
  <si>
    <t>BLMEI.9L7.B2I23_MBA</t>
  </si>
  <si>
    <t>BLMEI.9L7.B2I24_MBA</t>
  </si>
  <si>
    <t>BLMEI.9L7.B2I25_MBA</t>
  </si>
  <si>
    <t>BLMEI.9L7.B2I2_MQ</t>
  </si>
  <si>
    <t>BLMEI.10L7.B2I2_MQ</t>
  </si>
  <si>
    <t>BYPLM.A31L7_CFC_5</t>
  </si>
  <si>
    <t>BYPLM.A31L7_CFC_6</t>
  </si>
  <si>
    <t>BJBHT.A32L7</t>
  </si>
  <si>
    <t>BYPLM.A32L7_CFC_1</t>
  </si>
  <si>
    <t>BYPLM.A32L7_CFC_2</t>
  </si>
  <si>
    <t>BYPLM.A32L7_CFC_3</t>
  </si>
  <si>
    <t>BYPLM.A32L7_CFC_4</t>
  </si>
  <si>
    <t>BYPLM.A32L7_CFC_5</t>
  </si>
  <si>
    <t>BYPLM.A32L7_CFC_6</t>
  </si>
  <si>
    <t>BJBHT.A33L7</t>
  </si>
  <si>
    <t>BYPLM.A33L7_CFC_1</t>
  </si>
  <si>
    <t>BYPLM.A33L7_CFC_2</t>
  </si>
  <si>
    <t>BYPLM.A33L7_CFC_3</t>
  </si>
  <si>
    <t>BYPLM.A33L7_CFC_4</t>
  </si>
  <si>
    <t>BYPLM.A33L7_CFC_5</t>
  </si>
  <si>
    <t>BYPLM.A33L7_CFC_6</t>
  </si>
  <si>
    <t>BJBAP.A4R7_1</t>
  </si>
  <si>
    <t>BJBAP.A4R7_2</t>
  </si>
  <si>
    <t>BJBAP.A4R7_3</t>
  </si>
  <si>
    <t>BJBAP.A4R7_4</t>
  </si>
  <si>
    <t>BJBAP.B4R7_1</t>
  </si>
  <si>
    <t>BJBAP.B4R7_2</t>
  </si>
  <si>
    <t>BJBAP.B4R7_3</t>
  </si>
  <si>
    <t>BJBAP.B4R7_4</t>
  </si>
  <si>
    <t>BJBHT.C4R7</t>
  </si>
  <si>
    <t>BJBAP.C4R7_1</t>
  </si>
  <si>
    <t>BJBAP.C4R7_2</t>
  </si>
  <si>
    <t>BJBAP.C4R7_3</t>
  </si>
  <si>
    <t>BJBAP.C4R7_4</t>
  </si>
  <si>
    <t>BJBAP.D4R7_1</t>
  </si>
  <si>
    <t>BJBAP.D4R7_2</t>
  </si>
  <si>
    <t>BJBAP.D4R7_3</t>
  </si>
  <si>
    <t>BJBAP.D4R7_4</t>
  </si>
  <si>
    <t>BJBAP.E4R7_1</t>
  </si>
  <si>
    <t>BJBAP.E4R7_2</t>
  </si>
  <si>
    <t>BJBAP.E4R7_3</t>
  </si>
  <si>
    <t>BJBAP.E4R7_4</t>
  </si>
  <si>
    <t>BJBHT.A5R7</t>
  </si>
  <si>
    <t>BJBAP.A5R7_1</t>
  </si>
  <si>
    <t>BJBAP.A5R7_2</t>
  </si>
  <si>
    <t>BJBAP.A5R7_3</t>
  </si>
  <si>
    <t>BJBAP.A5R7_4</t>
  </si>
  <si>
    <t>BJBAP.A5R7_5</t>
  </si>
  <si>
    <t>BYPLM.A17L7_CFC_5</t>
  </si>
  <si>
    <t>Status</t>
  </si>
  <si>
    <t>BYPLM.A17L7_CFC_6</t>
  </si>
  <si>
    <t>BJBHT.A18L7</t>
  </si>
  <si>
    <t>BYPLM.A18L7_CFC_1</t>
  </si>
  <si>
    <t>BYPLM.A18L7_CFC_2</t>
  </si>
  <si>
    <t>BYPLM.A18L7_CFC_3</t>
  </si>
  <si>
    <t>BYPLM.A18L7_CFC_4</t>
  </si>
  <si>
    <t>BYPLM.A18L7_CFC_5</t>
  </si>
  <si>
    <t>BYPLM.A18L7_CFC_6</t>
  </si>
  <si>
    <t>BJBHT.A19L7</t>
  </si>
  <si>
    <t>BYPLM.A19L7_CFC_1</t>
  </si>
  <si>
    <t>BYPLM.A19L7_CFC_2</t>
  </si>
  <si>
    <t>BYPLM.A19L7_CFC_3</t>
  </si>
  <si>
    <t>BYPLM.A19L7_CFC_4</t>
  </si>
  <si>
    <t>BYPLM.A19L7_CFC_5</t>
  </si>
  <si>
    <t>BYPLM.A19L7_CFC_6</t>
  </si>
  <si>
    <t>BJBHT.A20L7</t>
  </si>
  <si>
    <t>BYPLM.A20L7_CFC_1</t>
  </si>
  <si>
    <t>BYPLM.A20L7_CFC_2</t>
  </si>
  <si>
    <t>BYPLM.A20L7_CFC_3</t>
  </si>
  <si>
    <t>BYPLM.A20L7_CFC_4</t>
  </si>
  <si>
    <t>BYPLM.A20L7_CFC_5</t>
  </si>
  <si>
    <t>BYPLM.A20L7_CFC_6</t>
  </si>
  <si>
    <t>BJBHT.A21L7</t>
  </si>
  <si>
    <t>BYPLM.A21L7_CFC_1</t>
  </si>
  <si>
    <t>BYPLM.A21L7_CFC_2</t>
  </si>
  <si>
    <t>BYPLM.A21L7_CFC_3</t>
  </si>
  <si>
    <t>BYPLM.A21L7_CFC_4</t>
  </si>
  <si>
    <t>BYPLM.A21L7_CFC_5</t>
  </si>
  <si>
    <t>BYPLM.A21L7_CFC_6</t>
  </si>
  <si>
    <t>BJBHT.A22L7</t>
  </si>
  <si>
    <t>BYPLM.A22L7_CFC_1</t>
  </si>
  <si>
    <t>BYPLM.A22L7_CFC_2</t>
  </si>
  <si>
    <t>BYPLM.A22L7_CFC_3</t>
  </si>
  <si>
    <t>BYPLM.A22L7_CFC_4</t>
  </si>
  <si>
    <t>BYPLM.A22L7_CFC_5</t>
  </si>
  <si>
    <t>BYPLM.A22L7_CFC_6</t>
  </si>
  <si>
    <t>BJBAP.A9R7_5</t>
  </si>
  <si>
    <t>BJBAP.A9R7_6</t>
  </si>
  <si>
    <t>BJBHT.A10R7</t>
  </si>
  <si>
    <t>BJBAP.A10R7_1</t>
  </si>
  <si>
    <t>RR77=BY01_1_1_1</t>
  </si>
  <si>
    <t>RR77=BY01_1_1_2</t>
  </si>
  <si>
    <t>RR77=BY01_1_1_3</t>
  </si>
  <si>
    <t>RR77=BY01_1_1_4</t>
  </si>
  <si>
    <t>RR77=BY01_1_1_5</t>
  </si>
  <si>
    <t>RR77=BY01_1_1_6</t>
  </si>
  <si>
    <t>RR77=BY01_1_1_7</t>
  </si>
  <si>
    <t>RR77=BY01_1_1_8</t>
  </si>
  <si>
    <t>RR77=BY01_1_2_1</t>
  </si>
  <si>
    <t>RR77=BY01_1_2_2</t>
  </si>
  <si>
    <t>RR77=BY01_1_2_3</t>
  </si>
  <si>
    <t>RR77=BY01_1_2_4</t>
  </si>
  <si>
    <t>RR77=BY01_1_2_5</t>
  </si>
  <si>
    <t>RR77=BY01_1_2_6</t>
  </si>
  <si>
    <t>RR77=BY01_1_2_7</t>
  </si>
  <si>
    <t>RR77=BY01_1_2_8</t>
  </si>
  <si>
    <t>RR77=BY01_1_3_1</t>
  </si>
  <si>
    <t>RR77=BY01_1_3_2</t>
  </si>
  <si>
    <t>RR77=BY01_1_3_3</t>
  </si>
  <si>
    <t>Pos</t>
  </si>
  <si>
    <t>Cr_CFC_Out</t>
  </si>
  <si>
    <t>UA=Ra_Pa_In</t>
  </si>
  <si>
    <t>SR=Ra_Pa_Sl_Out</t>
  </si>
  <si>
    <t>SR=Ra_VME_Sl_DAB_In</t>
  </si>
  <si>
    <t>1_1_A1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</si>
  <si>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</si>
  <si>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</si>
  <si>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</si>
  <si>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</si>
  <si>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</si>
  <si>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</si>
  <si>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</si>
  <si>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</si>
  <si>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</si>
  <si>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</si>
  <si>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</si>
  <si>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</si>
  <si>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</si>
  <si>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RR73=BY02_C_1</t>
  </si>
  <si>
    <t>RR73=BY02_C_2</t>
  </si>
  <si>
    <t>RR73=BY02_C_3</t>
  </si>
  <si>
    <t>RR73=BY02_C_4</t>
  </si>
  <si>
    <t>RR73=BY02_C_5</t>
  </si>
  <si>
    <t>RR73=BY02_C_6</t>
  </si>
  <si>
    <t>RR73=BY02_C_7</t>
  </si>
  <si>
    <t>RR73=BY02_C_8</t>
  </si>
  <si>
    <t>RR73=BY02_C_9</t>
  </si>
  <si>
    <t>RR73=BY02_C_10</t>
  </si>
  <si>
    <t>RR73=BY02_C_11</t>
  </si>
  <si>
    <t>RR73=BY02_C_12</t>
  </si>
  <si>
    <t>RR73=BY02_C_13</t>
  </si>
  <si>
    <t>RR73=BY02_C_14</t>
  </si>
  <si>
    <t>SR7=BY05_C_1_1</t>
  </si>
  <si>
    <t>SR7=BY05_C_1_2</t>
  </si>
  <si>
    <t>SR7=BY05_C_1_3</t>
  </si>
  <si>
    <t>SR7=BY05_C_1_4</t>
  </si>
  <si>
    <t>SR7=BY05_C_1_5</t>
  </si>
  <si>
    <t>SR7=BY05_C_1_6</t>
  </si>
  <si>
    <t>SR7=BY05_C_1_7</t>
  </si>
  <si>
    <t>SR7=BY05_C_1_8</t>
  </si>
  <si>
    <t>SR7=BY05_C_1_9</t>
  </si>
  <si>
    <t>SR7=BY05_C_1_10</t>
  </si>
  <si>
    <t>SR7=BY05_C_1_11</t>
  </si>
  <si>
    <t>SR7=BY05_C_1_12</t>
  </si>
  <si>
    <t>SR7=BY05_C_2_1</t>
  </si>
  <si>
    <t>SR7=BY05_C_2_2</t>
  </si>
  <si>
    <t>SR7=BY02_2_4_1_1</t>
  </si>
  <si>
    <t>SR7=BY02_2_4_1_2</t>
  </si>
  <si>
    <t>SR7=BY02_2_4_1_3</t>
  </si>
  <si>
    <t>SR7=BY02_2_4_1_4</t>
  </si>
  <si>
    <t>SR7=BY02_1_4_1_1</t>
  </si>
  <si>
    <t>SR7=BY02_1_4_1_2</t>
  </si>
  <si>
    <t>SR7=BY02_2_5_2_1</t>
  </si>
  <si>
    <t>SR7=BY02_2_5_2_2</t>
  </si>
  <si>
    <t>SR7=BY02_2_5_2_3</t>
  </si>
  <si>
    <t>SR7=BY02_2_5_2_4</t>
  </si>
  <si>
    <t>SR7=BY02_1_4_1_3</t>
  </si>
  <si>
    <t>SR7=BY02_1_4_1_4</t>
  </si>
  <si>
    <t>SR7=BY02_2_6_3_1</t>
  </si>
  <si>
    <t>SR7=BY02_2_6_3_2</t>
  </si>
  <si>
    <t>1_8_A1</t>
  </si>
  <si>
    <t>1_8_A2</t>
  </si>
  <si>
    <t>1_9_A1</t>
  </si>
  <si>
    <t>1_9_A2</t>
  </si>
  <si>
    <t>1_10_A1</t>
  </si>
  <si>
    <t>1_10_A2</t>
  </si>
  <si>
    <t>2_1_A1</t>
  </si>
  <si>
    <t>2_1_A2</t>
  </si>
  <si>
    <t>MBB.9L7</t>
  </si>
  <si>
    <t>TCLA.A7.L7.B2</t>
  </si>
  <si>
    <t>6-1</t>
  </si>
  <si>
    <t>BLMEI.J9R7</t>
  </si>
  <si>
    <t>MBA.19L7</t>
  </si>
  <si>
    <t>BLMEI.C13L7</t>
  </si>
  <si>
    <t>MBA.13L7</t>
  </si>
  <si>
    <t>BYPLM.A18R7_CFC_7</t>
  </si>
  <si>
    <t>BYPLM.A18R7_CFC_8</t>
  </si>
  <si>
    <t>BYPLM.A19R7_CFC_7</t>
  </si>
  <si>
    <t>BYPLM.A19R7_CFC_8</t>
  </si>
  <si>
    <t>BYPLM.A20R7_CFC_7</t>
  </si>
  <si>
    <t>BYPLM.A20R7_CFC_8</t>
  </si>
  <si>
    <t>BYPLM.A21R7_CFC_7</t>
  </si>
  <si>
    <t>BYPLM.A21R7_CFC_8</t>
  </si>
  <si>
    <t>BYPLM.A22R7_CFC_7</t>
  </si>
  <si>
    <t>BYPLM.A22R7_CFC_8</t>
  </si>
  <si>
    <t>BYPLM.A23R7_CFC_7</t>
  </si>
  <si>
    <t>BYPLM.A23R7_CFC_8</t>
  </si>
  <si>
    <t>BYPLM.A24R7_CFC_7</t>
  </si>
  <si>
    <t>BYPLM.A24R7_CFC_8</t>
  </si>
  <si>
    <t>BYPLM.A25R7_CFC_7</t>
  </si>
  <si>
    <t>BYPLM.A25R7_CFC_8</t>
  </si>
  <si>
    <t>BYPLM.A26R7_CFC_7</t>
  </si>
  <si>
    <t>BYPLM.A26R7_CFC_8</t>
  </si>
  <si>
    <t>BYPLM.A27R7_CFC_7</t>
  </si>
  <si>
    <t>BYPLM.A27R7_CFC_8</t>
  </si>
  <si>
    <t>BYPLM.A28R7_CFC_7</t>
  </si>
  <si>
    <t>BYPLM.A28R7_CFC_8</t>
  </si>
  <si>
    <t>BYPLM.A29R7_CFC_7</t>
  </si>
  <si>
    <t>BYPLM.A29R7_CFC_8</t>
  </si>
  <si>
    <t>BYPLM.A30R7_CFC_7</t>
  </si>
  <si>
    <t>BYPLM.A30R7_CFC_8</t>
  </si>
  <si>
    <t>BYPLM.A31R7_CFC_7</t>
  </si>
  <si>
    <t>BYPLM.A31R7_CFC_8</t>
  </si>
  <si>
    <t>BYPLM.A32R7_CFC_7</t>
  </si>
  <si>
    <t>BYPLM.A32R7_CFC_8</t>
  </si>
  <si>
    <t>BYPLM.A33R7_CFC_7</t>
  </si>
  <si>
    <t>BYPLM.A33R7_CFC_8</t>
  </si>
  <si>
    <t>BYPLM.A34R7_CFC_6</t>
  </si>
  <si>
    <t>RR73=BY01_1_1_1</t>
  </si>
  <si>
    <t>RR73=BY01_1_1_2</t>
  </si>
  <si>
    <t>RR73=BY01_1_1_3</t>
  </si>
  <si>
    <t>RR73=BY01_1_1_4</t>
  </si>
  <si>
    <t>RR73=BY01_1_1_5</t>
  </si>
  <si>
    <t>RR73=BY01_1_1_6</t>
  </si>
  <si>
    <t>RR73=BY01_1_1_7</t>
  </si>
  <si>
    <t>RR73=BY01_1_1_8</t>
  </si>
  <si>
    <t>RR73=BY01_1_2_1</t>
  </si>
  <si>
    <t>RR73=BY01_1_2_2</t>
  </si>
  <si>
    <t>RR73=BY01_1_2_3</t>
  </si>
  <si>
    <t>RR73=BY01_1_2_4</t>
  </si>
  <si>
    <t>RR73=BY01_1_2_5</t>
  </si>
  <si>
    <t>RR73=BY01_1_2_6</t>
  </si>
  <si>
    <t>RR73=BY01_1_2_7</t>
  </si>
  <si>
    <t>RR73=BY01_1_2_8</t>
  </si>
  <si>
    <t>RR73=BY01_1_3_1</t>
  </si>
  <si>
    <t>RR73=BY01_1_3_2</t>
  </si>
  <si>
    <t>RR73=BY01_1_3_3</t>
  </si>
  <si>
    <t>RR73=BY01_1_3_4</t>
  </si>
  <si>
    <t>RR73=BY01_1_3_5</t>
  </si>
  <si>
    <t>RR73=BY01_1_3_6</t>
  </si>
  <si>
    <t>RR73=BY01_1_3_7</t>
  </si>
  <si>
    <t>RR73=BY01_1_3_8</t>
  </si>
  <si>
    <t>RR73=BY01_1_4_1</t>
  </si>
  <si>
    <t>RR73=BY01_1_4_2</t>
  </si>
  <si>
    <t>RR73=BY01_1_4_3</t>
  </si>
  <si>
    <t>RR73=BY01_1_4_4</t>
  </si>
  <si>
    <t>RR73=BY01_1_4_5</t>
  </si>
  <si>
    <t>RR73=BY01_1_4_6</t>
  </si>
  <si>
    <t>RR73=BY01_1_4_7</t>
  </si>
  <si>
    <t>RR73=BY01_1_4_8</t>
  </si>
  <si>
    <t>RR73=BY01_1_5_1</t>
  </si>
  <si>
    <t>RR73=BY01_1_5_2</t>
  </si>
  <si>
    <t>RR73=BY01_1_5_3</t>
  </si>
  <si>
    <t>RR73=BY01_1_5_4</t>
  </si>
  <si>
    <t>RR73=BY01_1_5_5</t>
  </si>
  <si>
    <t>RR73=BY01_1_5_6</t>
  </si>
  <si>
    <t>RR73=BY01_1_5_7</t>
  </si>
  <si>
    <t>RR73=BY01_1_5_8</t>
  </si>
  <si>
    <t>RR73=BY01_1_6_1</t>
  </si>
  <si>
    <t>RR73=BY01_1_6_2</t>
  </si>
  <si>
    <t>RR73=BY01_1_6_3</t>
  </si>
  <si>
    <t>RR73=BY01_1_6_4</t>
  </si>
  <si>
    <t>RR73=BY01_1_6_5</t>
  </si>
  <si>
    <t>RR73=BY01_1_6_6</t>
  </si>
  <si>
    <t>RR73=BY01_1_6_7</t>
  </si>
  <si>
    <t>RR73=BY01_1_6_8</t>
  </si>
  <si>
    <t>BJBAP.I6L7</t>
  </si>
  <si>
    <t>BJBAP.B7L7</t>
  </si>
  <si>
    <t>3-1</t>
  </si>
  <si>
    <t>1-2</t>
  </si>
  <si>
    <t>2-3</t>
  </si>
  <si>
    <t>8-3</t>
  </si>
  <si>
    <t>BLMQI.A27L7</t>
  </si>
  <si>
    <t>BLMQI.B27L7</t>
  </si>
  <si>
    <t>BLMQI.C27L7</t>
  </si>
  <si>
    <t>BLMQI.D27L7</t>
  </si>
  <si>
    <t>BLMQI.E27L7</t>
  </si>
  <si>
    <t>BLMQI.F27L7</t>
  </si>
  <si>
    <t>BLMQI.A28L7</t>
  </si>
  <si>
    <t>BLMQI.B28L7</t>
  </si>
  <si>
    <t>BLMQI.C28L7</t>
  </si>
  <si>
    <t>BLMQI.D28L7</t>
  </si>
  <si>
    <t>BLMQI.E28L7</t>
  </si>
  <si>
    <t>BLMQI.F28L7</t>
  </si>
  <si>
    <t>BLMQI.A29L7</t>
  </si>
  <si>
    <t>BLMQI.B29L7</t>
  </si>
  <si>
    <t>BLMQI.C29L7</t>
  </si>
  <si>
    <t>BLMQI.D29L7</t>
  </si>
  <si>
    <t>BLMQI.E29L7</t>
  </si>
  <si>
    <t>BLMQI.F29L7</t>
  </si>
  <si>
    <t>BLMQI.A30L7</t>
  </si>
  <si>
    <t>BLMQI.B30L7</t>
  </si>
  <si>
    <t>BLMQI.C30L7</t>
  </si>
  <si>
    <t>BLMQI.D30L7</t>
  </si>
  <si>
    <t>BLMQI.E30L7</t>
  </si>
  <si>
    <t>BLMQI.F30L7</t>
  </si>
  <si>
    <t>BLMQI.A31L7</t>
  </si>
  <si>
    <t>BLMQI.B31L7</t>
  </si>
  <si>
    <t>BLMQI.C31L7</t>
  </si>
  <si>
    <t>BLMQI.D31L7</t>
  </si>
  <si>
    <t>BLMQI.E31L7</t>
  </si>
  <si>
    <t>BLMQI.F31L7</t>
  </si>
  <si>
    <t>BLMQI.A32L7</t>
  </si>
  <si>
    <t>BLMQI.B32L7</t>
  </si>
  <si>
    <t>BLMQI.C32L7</t>
  </si>
  <si>
    <t>BLMQI.D32L7</t>
  </si>
  <si>
    <t>BLMQI.E32L7</t>
  </si>
  <si>
    <t>BLMQI.F32L7</t>
  </si>
  <si>
    <t>BLMQI.A33L7</t>
  </si>
  <si>
    <t>BLMQI.B33L7</t>
  </si>
  <si>
    <t>BLMQI.C33L7</t>
  </si>
  <si>
    <t>BLMQI.D33L7</t>
  </si>
  <si>
    <t>BLMQI.E33L7</t>
  </si>
  <si>
    <t>BLMQI.F33L7</t>
  </si>
  <si>
    <t>BLMQI.6L7.B1E3_MQTLH</t>
  </si>
  <si>
    <t>BLMQI.6L7.B2I1_MQTLH</t>
  </si>
  <si>
    <t>BLMQI.6L7.B1E2_MQTLH</t>
  </si>
  <si>
    <t>BLMQI.6L7.B2I2_MQTLH</t>
  </si>
  <si>
    <t>BLMQI.6L7.B1E1_MQTLH</t>
  </si>
  <si>
    <t>BLMQI.6L7.B2I3_MQTLH</t>
  </si>
  <si>
    <t>BLMQI.7L7.B1E3_MQ</t>
  </si>
  <si>
    <t>BLMQI.7L7.B2I1_MQ</t>
  </si>
  <si>
    <t>BLMQI.7L7.B1E2_MQ</t>
  </si>
  <si>
    <t>BLMQI.7L7.B2I2_MQ</t>
  </si>
  <si>
    <t>BLMQI.7L7.B1E1_MQ</t>
  </si>
  <si>
    <t>BLMQI.7L7.B2I3_MQ</t>
  </si>
  <si>
    <t>BLMQI.8L7.B1E3_MQ</t>
  </si>
  <si>
    <t>BLMQI.8L7.B2I1_MQ</t>
  </si>
  <si>
    <t>BLMQI.8L7.B1E2_MQ</t>
  </si>
  <si>
    <t>BLMQI.8L7.B2I2_MQ</t>
  </si>
  <si>
    <t>BLMQI.D9R7</t>
  </si>
  <si>
    <t>BLMQI.E9R7</t>
  </si>
  <si>
    <t>BLMQI.F9R7</t>
  </si>
  <si>
    <t>BLMQI.A10R7</t>
  </si>
  <si>
    <t>BLMQI.B10R7</t>
  </si>
  <si>
    <t>BLMQI.C10R7</t>
  </si>
  <si>
    <t>BLMQI.D10R7</t>
  </si>
  <si>
    <t>BLMQI.E10R7</t>
  </si>
  <si>
    <t>BLMQI.F10R7</t>
  </si>
  <si>
    <t>BLMQI.A11R7</t>
  </si>
  <si>
    <t>BLMQI.B11R7</t>
  </si>
  <si>
    <t>BLMQI.C11R7</t>
  </si>
  <si>
    <t>BLMQI.D11R7</t>
  </si>
  <si>
    <t>BLMQI.E11R7</t>
  </si>
  <si>
    <t>BLMQI.F11R7</t>
  </si>
  <si>
    <t>BLMQI.A12R7</t>
  </si>
  <si>
    <t>BLMQI.B12R7</t>
  </si>
  <si>
    <t>BLMQI.C12R7</t>
  </si>
  <si>
    <t>BLMQI.D12R7</t>
  </si>
  <si>
    <t>BLMQI.E12R7</t>
  </si>
  <si>
    <t>BLMQI.F12R7</t>
  </si>
  <si>
    <t>BLMQI.A13R7</t>
  </si>
  <si>
    <t>BLMQI.B13R7</t>
  </si>
  <si>
    <t>BLMQI.C13R7</t>
  </si>
  <si>
    <t>BLMQI.D13R7</t>
  </si>
  <si>
    <t>BLMQI.E13R7</t>
  </si>
  <si>
    <t>BLMQI.F13R7</t>
  </si>
  <si>
    <t>BLMQI.A14R7</t>
  </si>
  <si>
    <t>BLMQI.B14R7</t>
  </si>
  <si>
    <t>BLMQI.C14R7</t>
  </si>
  <si>
    <t>BLMQI.D14R7</t>
  </si>
  <si>
    <t>BLMQI.E14R7</t>
  </si>
  <si>
    <t>BLMQI.F14R7</t>
  </si>
  <si>
    <t>BLMQI.A15R7</t>
  </si>
  <si>
    <t>BLMQI.B15R7</t>
  </si>
  <si>
    <t>BLMQI.C15R7</t>
  </si>
  <si>
    <t>BLMQI.12L7.B2I1_MQ</t>
  </si>
  <si>
    <t>BLMQI.12L7.B1E2_MQ</t>
  </si>
  <si>
    <t>BLMQI.12L7.B2I2_MQ</t>
  </si>
  <si>
    <t>BLMQI.12L7.B1E1_MQ</t>
  </si>
  <si>
    <t>BLMQI.12L7.B2I3_MQ</t>
  </si>
  <si>
    <t>BLMQI.13L7.B1E3_MQ</t>
  </si>
  <si>
    <t>BLMQI.13L7.B2I1_MQ</t>
  </si>
  <si>
    <t>BLMQI.13L7.B1E2_MQ</t>
  </si>
  <si>
    <t>BJBAP</t>
  </si>
  <si>
    <t>cable</t>
  </si>
  <si>
    <t>Ionis.</t>
  </si>
  <si>
    <t>Sem</t>
  </si>
  <si>
    <t>BJBAP.A4L7_7</t>
  </si>
  <si>
    <t>BJBAP.A4L7_8</t>
  </si>
  <si>
    <t>BJBAP.B4L7_7</t>
  </si>
  <si>
    <t>BJBAP.B4L7_8</t>
  </si>
  <si>
    <t>BJBAP.C4L7_7</t>
  </si>
  <si>
    <t>BJBAP.C4L7_8</t>
  </si>
  <si>
    <t>BJBAP.D4L7_7</t>
  </si>
  <si>
    <t>BJBAP.D4L7_8</t>
  </si>
  <si>
    <t>BJBAP.E4L7_7</t>
  </si>
  <si>
    <t>BJBAP.E4L7_8</t>
  </si>
  <si>
    <t>BJBAP.A5L7_7</t>
  </si>
  <si>
    <t>BJBAP.A5L7_8</t>
  </si>
  <si>
    <t>BJBAP.B5L7_7</t>
  </si>
  <si>
    <t>BJBAP.B5L7_8</t>
  </si>
  <si>
    <t>BJBAP.C5L7_7</t>
  </si>
  <si>
    <t>BJBAP.C5L7_8</t>
  </si>
  <si>
    <t>BJBAP.D5L7_7</t>
  </si>
  <si>
    <t>BJBAP.D5L7_8</t>
  </si>
  <si>
    <t>BJBAP.E5L7_7</t>
  </si>
  <si>
    <t>BJBAP.E5L7_8</t>
  </si>
  <si>
    <t>BJBAP.B6L7_7</t>
  </si>
  <si>
    <t>BJBAP.B6L7_8</t>
  </si>
  <si>
    <t>BJBAP.D6L7_5</t>
  </si>
  <si>
    <t>BJBAP.D6L7_6</t>
  </si>
  <si>
    <t>BJBAP.D6L7_7</t>
  </si>
  <si>
    <t>BJBAP.D6L7_8</t>
  </si>
  <si>
    <t>BJBAP.F6L7_7</t>
  </si>
  <si>
    <t>BJBAP.F6L7_8</t>
  </si>
  <si>
    <t>BJBAP.A7L7_7</t>
  </si>
  <si>
    <t>BJBAP.A7L7_8</t>
  </si>
  <si>
    <t>BJBAP.A8L7_7</t>
  </si>
  <si>
    <t>BJBAP.A8L7_8</t>
  </si>
  <si>
    <t>BJBAP.B8L7_7</t>
  </si>
  <si>
    <t>BJBAP.B8L7_8</t>
  </si>
  <si>
    <t>BJBAP.A9L7_7</t>
  </si>
  <si>
    <t>BJBAP.A9L7_8</t>
  </si>
  <si>
    <t>BJBAP.A10L7_7</t>
  </si>
  <si>
    <t>BJBAP.A10L7_8</t>
  </si>
  <si>
    <t>BJBAP.A11L7_7</t>
  </si>
  <si>
    <t>BJBAP.A11L7_8</t>
  </si>
  <si>
    <t>BJBAP.B11L7_7</t>
  </si>
  <si>
    <t>BJBAP.B11L7_8</t>
  </si>
  <si>
    <t>BYPLM.A12L7_CFC_7</t>
  </si>
  <si>
    <t>BYPLM.A31L7_8</t>
  </si>
  <si>
    <t>BYPLM.A32L7_7</t>
  </si>
  <si>
    <t>BYPLM.A32L7_8</t>
  </si>
  <si>
    <t>SR7=BY05_I_2_7</t>
  </si>
  <si>
    <t>SR7=BY05_I_2_8</t>
  </si>
  <si>
    <t>SR7=BY05_I_3_7</t>
  </si>
  <si>
    <t>SR7=BY05_I_3_8</t>
  </si>
  <si>
    <t>SR7=BY05_I_4_7</t>
  </si>
  <si>
    <t>SR7=BY05_I_4_8</t>
  </si>
  <si>
    <t>SR7=BY05_I_5_7</t>
  </si>
  <si>
    <t>SR7=BY05_I_5_8</t>
  </si>
  <si>
    <t>SR7=BY02_1_18_14_1</t>
  </si>
  <si>
    <t>SR7=BY02_1_18_14_2</t>
  </si>
  <si>
    <t>SR7=BY02_1_18_14_3</t>
  </si>
  <si>
    <t>SR7=BY02_1_18_14_4</t>
  </si>
  <si>
    <t>SR7=BY02_1_19_15_1</t>
  </si>
  <si>
    <t>SR7=BY02_1_19_15_2</t>
  </si>
  <si>
    <t>SR7=BY02_1_19_15_3</t>
  </si>
  <si>
    <t>SR7=BY02_1_19_15_4</t>
  </si>
  <si>
    <t>RR77=BY02_C_1</t>
  </si>
  <si>
    <t>RR77=BY02_C_2</t>
  </si>
  <si>
    <t>RR77=BY02_C_3</t>
  </si>
  <si>
    <t>RR77=BY02_C_4</t>
  </si>
  <si>
    <t>RR77=BY02_C_5</t>
  </si>
  <si>
    <t>RR77=BY02_C_6</t>
  </si>
  <si>
    <t>RR77=BY02_C_7</t>
  </si>
  <si>
    <t>RR77=BY02_C_8</t>
  </si>
  <si>
    <t>RR77=BY02_C_9</t>
  </si>
  <si>
    <t>RR77=BY02_C_10</t>
  </si>
  <si>
    <t>RR77=BY02_C_11</t>
  </si>
  <si>
    <t>RR77=BY02_C_12</t>
  </si>
  <si>
    <t>RR77=BY02_C_13</t>
  </si>
  <si>
    <t>MBW.D6L7</t>
  </si>
  <si>
    <t>MBB.8L7</t>
  </si>
  <si>
    <t>MBA.9L7</t>
  </si>
  <si>
    <t>MBB.11L7</t>
  </si>
  <si>
    <t>No C</t>
  </si>
  <si>
    <t>MBB.11R7</t>
  </si>
  <si>
    <t>MBA.9R7</t>
  </si>
  <si>
    <t>BYPLM.A28R7_CFC_6</t>
  </si>
  <si>
    <t>BJBHT.A29R7</t>
  </si>
  <si>
    <t>BYPLM.A29R7_CFC_1</t>
  </si>
  <si>
    <t>BYPLM.A29R7_CFC_2</t>
  </si>
  <si>
    <t>BYPLM.A29R7_CFC_3</t>
  </si>
  <si>
    <t>BYPLM.A29R7_CFC_4</t>
  </si>
  <si>
    <t>BYPLM.A29R7_CFC_5</t>
  </si>
  <si>
    <t>BYPLM.A29R7_CFC_6</t>
  </si>
  <si>
    <t>BJBHT.A30R7</t>
  </si>
  <si>
    <t>SR7=BY05_I_8_8</t>
  </si>
  <si>
    <t>SR7=BY05_I_9_7</t>
  </si>
  <si>
    <t>SR7=BY05_I_9_8</t>
  </si>
  <si>
    <t>SR7=BY05_I_10_7</t>
  </si>
  <si>
    <t>SR7=BY05_I_10_8</t>
  </si>
  <si>
    <t>SR7=BY05_I_11_7</t>
  </si>
  <si>
    <t>SR7=BY05_I_11_8</t>
  </si>
  <si>
    <t>SR7=BY05_I_12_7</t>
  </si>
  <si>
    <t>SR7=BY05_I_12_8</t>
  </si>
  <si>
    <t>SR7=BY02_3_18_14_1</t>
  </si>
  <si>
    <t>SR7=BY02_3_18_14_2</t>
  </si>
  <si>
    <t>SR7=BY02_3_18_14_3</t>
  </si>
  <si>
    <t>SR7=BY02_3_18_14_4</t>
  </si>
  <si>
    <t>SR7=BY02_3_19_15_1</t>
  </si>
  <si>
    <t>SR7=BY02_3_19_15_2</t>
  </si>
  <si>
    <t>SR7=BY02_3_19_15_3</t>
  </si>
  <si>
    <t>SR7=BY02_3_19_15_4</t>
  </si>
  <si>
    <t>SR7=BY02_3_20_16_1</t>
  </si>
  <si>
    <t>SR7=BY02_3_20_16_2</t>
  </si>
  <si>
    <t>BJBHT.B11L7</t>
  </si>
  <si>
    <t>BJBAP.B11L7_1</t>
  </si>
  <si>
    <t>BJBAP.B11L7_2</t>
  </si>
  <si>
    <t>BJBAP.B11L7_3</t>
  </si>
  <si>
    <t>BJBAP.B11L7_4</t>
  </si>
  <si>
    <t>BJBAP.B11L7_5</t>
  </si>
  <si>
    <t>BJBAP.B11L7_6</t>
  </si>
  <si>
    <t>BJBAP.A4R7_5</t>
  </si>
  <si>
    <t>BJBAP.A4R7_6</t>
  </si>
  <si>
    <t>BJBAP.B4R7_5</t>
  </si>
  <si>
    <t>BJBAP.B4R7_6</t>
  </si>
  <si>
    <t>BJBAP.C4R7_5</t>
  </si>
  <si>
    <t>BJBAP.C4R7_6</t>
  </si>
  <si>
    <t>BJBAP.D4R7_5</t>
  </si>
  <si>
    <t>BJBAP.D4R7_6</t>
  </si>
  <si>
    <t>BJBAP.E4R7_5</t>
  </si>
  <si>
    <t>BJBAP.E4R7_6</t>
  </si>
  <si>
    <t>BJBAP.C5R7_5</t>
  </si>
  <si>
    <t>BJBAP.C5R7_6</t>
  </si>
  <si>
    <t>BJBAP.D5R7_1</t>
  </si>
  <si>
    <t>BJBAP.D5R7_2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</si>
  <si>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</si>
  <si>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</si>
  <si>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</si>
  <si>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</si>
  <si>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</si>
  <si>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</si>
  <si>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</si>
  <si>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</si>
  <si>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</si>
  <si>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</si>
  <si>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</si>
  <si>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</si>
  <si>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</si>
  <si>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</si>
  <si>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</si>
  <si>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</si>
  <si>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</si>
  <si>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</si>
  <si>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F</t>
  </si>
  <si>
    <t>ARC_LEFT</t>
  </si>
  <si>
    <t>VME 3</t>
  </si>
  <si>
    <t>ARC _RIGHT</t>
  </si>
  <si>
    <t>G</t>
  </si>
  <si>
    <t xml:space="preserve">VME 3 </t>
  </si>
  <si>
    <t>H</t>
  </si>
  <si>
    <t>I</t>
  </si>
  <si>
    <t>Patchcord octant 7</t>
  </si>
  <si>
    <t>BJBAP.D5R7_3</t>
  </si>
  <si>
    <t>BJBAP.D5R7_4</t>
  </si>
  <si>
    <t>BJBAP.D5R7_5</t>
  </si>
  <si>
    <t>BJBAP.D5R7_6</t>
  </si>
  <si>
    <t>BJBAP.E5R7_1</t>
  </si>
  <si>
    <t>BJBAP.E5R7_2</t>
  </si>
  <si>
    <t>BJBAP.E5R7_3</t>
  </si>
  <si>
    <t>BJBAP.E5R7_4</t>
  </si>
  <si>
    <t>BJBAP.E5R7_5</t>
  </si>
  <si>
    <t>BJBAP.E5R7_6</t>
  </si>
  <si>
    <t>BJBAP.A6R7_1</t>
  </si>
  <si>
    <t>BJBAP.A6R7_2</t>
  </si>
  <si>
    <t>BJBAP.A6R7_3</t>
  </si>
  <si>
    <t>BJBAP.A6R7_4</t>
  </si>
  <si>
    <t>BJBAP.A6R7_5</t>
  </si>
  <si>
    <t>BJBAP.A6R7_6</t>
  </si>
  <si>
    <t>BJBAP.A6R7_7</t>
  </si>
  <si>
    <t>BJBAP.A6R7_8</t>
  </si>
  <si>
    <t>BJBHT.B6R7</t>
  </si>
  <si>
    <t>BJBAP.B6R7_1</t>
  </si>
  <si>
    <t>BJBAP.B6R7_2</t>
  </si>
  <si>
    <t>BJBAP.B6R7_3</t>
  </si>
  <si>
    <t>BJBAP.B6R7_4</t>
  </si>
  <si>
    <t>BJBAP.B6R7_5</t>
  </si>
  <si>
    <t>BJBAP.B6R7_6</t>
  </si>
  <si>
    <t>BJBAP.D6R7_1</t>
  </si>
  <si>
    <t>BJBAP.D6R7_2</t>
  </si>
  <si>
    <t>BJBAP.D6R7_3</t>
  </si>
  <si>
    <t>BJBAP.D6R7_4</t>
  </si>
  <si>
    <t>BJBAP.E6R7_1</t>
  </si>
  <si>
    <t>BJBAP.E6R7_2</t>
  </si>
  <si>
    <t>BJBAP.E6R7_3</t>
  </si>
  <si>
    <t>BJBAP.E6R7_4</t>
  </si>
  <si>
    <t>BJBAP.E6R7_5</t>
  </si>
  <si>
    <t>BJBAP.E6R7_6</t>
  </si>
  <si>
    <t>BJBAP.E6R7_7</t>
  </si>
  <si>
    <t>BJBAP.E6R7_8</t>
  </si>
  <si>
    <t>BJBHT.B7R7</t>
  </si>
  <si>
    <t>BJBAP.B7R7_1</t>
  </si>
  <si>
    <t>BJBAP.B7R7_2</t>
  </si>
  <si>
    <t>BJBAP.B7R7_3</t>
  </si>
  <si>
    <t>BJBAP.B7R7_4</t>
  </si>
  <si>
    <t>BJBAP.B7R7_5</t>
  </si>
  <si>
    <t>BJBAP.B7R7_6</t>
  </si>
  <si>
    <t>BJBHT.B8R7</t>
  </si>
  <si>
    <t>BJBAP.B8R7_1</t>
  </si>
  <si>
    <t>BJBAP.B8R7_2</t>
  </si>
  <si>
    <t>BJBAP.B8R7_3</t>
  </si>
  <si>
    <t>BJBAP.B8R7_4</t>
  </si>
  <si>
    <t>BJBAP.B8R7_5</t>
  </si>
  <si>
    <t>BJBAP.B8R7_6</t>
  </si>
  <si>
    <t>BLMES.A4L7</t>
  </si>
  <si>
    <t>RR77=BY02_C_14</t>
  </si>
  <si>
    <t>SR7=BY05_C_12_1</t>
  </si>
  <si>
    <t>SR7=BY05_C_12_2</t>
  </si>
  <si>
    <t>SR7=BY05_C_12_3</t>
  </si>
  <si>
    <t>SR7=BY05_C_12_4</t>
  </si>
  <si>
    <t>SR7=BY05_C_12_5</t>
  </si>
  <si>
    <t>SR7=BY05_C_12_6</t>
  </si>
  <si>
    <t>SR7=BY05_C_12_7</t>
  </si>
  <si>
    <t>SR7=BY05_C_12_8</t>
  </si>
  <si>
    <t>SR7=BY05_C_12_9</t>
  </si>
  <si>
    <t>SR7=BY05_C_12_10</t>
  </si>
  <si>
    <t>SR7=BY05_C_12_11</t>
  </si>
  <si>
    <t>SR7=BY05_C_12_12</t>
  </si>
  <si>
    <t>SR7=BY05_C_11_1</t>
  </si>
  <si>
    <t>SR7=BY05_C_11_2</t>
  </si>
  <si>
    <t>SR7=BY02_2_13_9_1</t>
  </si>
  <si>
    <t>SR7=BY02_2_13_9_2</t>
  </si>
  <si>
    <t>SR7=BY02_2_13_9_3</t>
  </si>
  <si>
    <t>SR7=BY02_2_13_9_4</t>
  </si>
  <si>
    <t>SR7=BY02_3_4_1_1</t>
  </si>
  <si>
    <t>SR7=BY02_3_4_1_2</t>
  </si>
  <si>
    <t>SR7=BY02_2_14_10_1</t>
  </si>
  <si>
    <t>SR7=BY02_2_14_10_2</t>
  </si>
  <si>
    <t>SR7=BY02_3_4_1_3</t>
  </si>
  <si>
    <t>SR7=BY02_3_4_1_4</t>
  </si>
  <si>
    <t>SR7=BY02_2_15_11_1</t>
  </si>
  <si>
    <t>SR7=BY02_2_15_11_2</t>
  </si>
  <si>
    <t>RR77=BY02_C_15</t>
  </si>
  <si>
    <t>RR77=BY02_C_16</t>
  </si>
  <si>
    <t>RR77=BY02_C_17</t>
  </si>
  <si>
    <t>RR77=BY02_C_18</t>
  </si>
  <si>
    <t>RR77=BY02_C_19</t>
  </si>
  <si>
    <t>RR77=BY02_C_20</t>
  </si>
  <si>
    <t>RR77=BY02_C_21</t>
  </si>
  <si>
    <t>RR77=BY02_C_22</t>
  </si>
  <si>
    <t>RR77=BY02_C_23</t>
  </si>
  <si>
    <t>RR77=BY02_C_24</t>
  </si>
  <si>
    <t>RR77=BY02_D_1</t>
  </si>
  <si>
    <t>RR77=BY02_D_2</t>
  </si>
  <si>
    <t>SR7=BY05_C_11_3</t>
  </si>
  <si>
    <t>SR7=BY05_C_11_4</t>
  </si>
  <si>
    <t>SR7=BY05_C_11_5</t>
  </si>
  <si>
    <t>SR7=BY05_C_11_6</t>
  </si>
  <si>
    <t>SR7=BY05_C_11_7</t>
  </si>
  <si>
    <t>SR7=BY05_C_11_8</t>
  </si>
  <si>
    <t>SR7=BY05_C_11_9</t>
  </si>
  <si>
    <t>SR7=BY05_C_11_10</t>
  </si>
  <si>
    <t>SR7=BY05_C_11_11</t>
  </si>
  <si>
    <t>SR7=BY05_C_11_12</t>
  </si>
  <si>
    <t>SR7=BY05_C_10_1</t>
  </si>
  <si>
    <t>SR7=BY05_C_10_2</t>
  </si>
  <si>
    <t>SR7=BY05_C_10_3</t>
  </si>
  <si>
    <t>SR7=BY05_C_10_4</t>
  </si>
  <si>
    <t>RR77=BY02_D_5</t>
  </si>
  <si>
    <t>RR77=BY02_D_6</t>
  </si>
  <si>
    <t>RR77=BY02_D_7</t>
  </si>
  <si>
    <t>BLMQI.A9L7</t>
  </si>
  <si>
    <t>BLMQI.B9L7</t>
  </si>
  <si>
    <t>BLMQI.C9L7</t>
  </si>
  <si>
    <t>BLMQI.D9L7</t>
  </si>
  <si>
    <t>BLMQI.E9L7</t>
  </si>
  <si>
    <t>BLMQI.F9L7</t>
  </si>
  <si>
    <t>BLMQI.A10L7</t>
  </si>
  <si>
    <t>BLMQI.B10L7</t>
  </si>
  <si>
    <t>BLMQI.C10L7</t>
  </si>
  <si>
    <t>BLMQI.D10L7</t>
  </si>
  <si>
    <t>BLMQI.E10L7</t>
  </si>
  <si>
    <t>BLMQI.F10L7</t>
  </si>
  <si>
    <t>BLMQI.A11L7</t>
  </si>
  <si>
    <t>BLMQI.B11L7</t>
  </si>
  <si>
    <t>BLMQI.C11L7</t>
  </si>
  <si>
    <t>BLMQI.D11L7</t>
  </si>
  <si>
    <t>BLMQI.E11L7</t>
  </si>
  <si>
    <t>BLMQI.A12L7</t>
  </si>
  <si>
    <t>BLMQI.B12L7</t>
  </si>
  <si>
    <t>BLMQI.C12L7</t>
  </si>
  <si>
    <t>BLMQI.D12L7</t>
  </si>
  <si>
    <t>BLMQI.E12L7</t>
  </si>
  <si>
    <t>BLMQI.F12L7</t>
  </si>
  <si>
    <t>BLMQI.A13L7</t>
  </si>
  <si>
    <t>BLMQI.B13L7</t>
  </si>
  <si>
    <t>BLMQI.C13L7</t>
  </si>
  <si>
    <t>BLMQI.D13L7</t>
  </si>
  <si>
    <t>BLMQI.E13L7</t>
  </si>
  <si>
    <t>BLMQI.F13L7</t>
  </si>
  <si>
    <t>BLMQI.A14L7</t>
  </si>
  <si>
    <t>BLMQI.B14L7</t>
  </si>
  <si>
    <t>BLMQI.C14L7</t>
  </si>
  <si>
    <t>BLMQI.D14L7</t>
  </si>
  <si>
    <t>BLMQI.E14L7</t>
  </si>
  <si>
    <t>BLMQI.F14L7</t>
  </si>
  <si>
    <t>BLMQI.A15L7</t>
  </si>
  <si>
    <t>BLMQI.B15L7</t>
  </si>
  <si>
    <t>BLMQI.C15L7</t>
  </si>
  <si>
    <t>BLMQI.D15L7</t>
  </si>
  <si>
    <t>BLMQI.E15L7</t>
  </si>
  <si>
    <t>BLMQI.F15L7</t>
  </si>
  <si>
    <t>BLMQI.A16L7</t>
  </si>
  <si>
    <t>VME 4</t>
  </si>
  <si>
    <t>BJBHT.I6L7</t>
  </si>
  <si>
    <t>BJBAP.I6L7_6</t>
  </si>
  <si>
    <t>BJBAP.I6L7_5</t>
  </si>
  <si>
    <t>BJBAP.I6L7_4</t>
  </si>
  <si>
    <t>BJBAP.I6L7_3</t>
  </si>
  <si>
    <t>BJBAP.I6L7_2</t>
  </si>
  <si>
    <t>BJBAP.I6L7_1</t>
  </si>
  <si>
    <t>BJBAP.I6L7_8</t>
  </si>
  <si>
    <t>BJBAP.I6L7_7</t>
  </si>
  <si>
    <t>SR7=BY02_3_5_2_2</t>
  </si>
  <si>
    <t>SR7=BY02_3_5_2_3</t>
  </si>
  <si>
    <t>SR7=BY02_3_5_2_4</t>
  </si>
  <si>
    <t>SR7=BY02_2_20_16_1</t>
  </si>
  <si>
    <t>SR7=BY02_2_20_16_2</t>
  </si>
  <si>
    <t>SR7=BY02_3_6_3_1</t>
  </si>
  <si>
    <t>SR7=BY02_3_6_3_2</t>
  </si>
  <si>
    <t>SR7=BY02_3_6_3_3</t>
  </si>
  <si>
    <t>SR7=BY02_3_6_3_4</t>
  </si>
  <si>
    <t>RR77=BY02_D_19</t>
  </si>
  <si>
    <t>RR77=BY02_D_20</t>
  </si>
  <si>
    <t>RR77=BY02_D_23</t>
  </si>
  <si>
    <t>RR77=BY02_D_24</t>
  </si>
  <si>
    <t>BLMQI.4L7.B2I1_MQWA.E4L7</t>
  </si>
  <si>
    <t>NEW</t>
  </si>
  <si>
    <t xml:space="preserve"> </t>
  </si>
  <si>
    <t>BY01</t>
  </si>
  <si>
    <t>BLMEI.G9R7</t>
  </si>
  <si>
    <t>BLMEI.H9R7</t>
  </si>
  <si>
    <t>4-3</t>
  </si>
  <si>
    <t>BLMEI.I9R7</t>
  </si>
  <si>
    <t>5-3</t>
  </si>
  <si>
    <t>BLMEI.G11R7</t>
  </si>
  <si>
    <t>BLMEI.H11R7</t>
  </si>
  <si>
    <t>BLMEI.I11R7</t>
  </si>
  <si>
    <t>BLMEI.L11R7</t>
  </si>
  <si>
    <t>BLMEI.M11R7</t>
  </si>
  <si>
    <t>7-3</t>
  </si>
  <si>
    <t>BLMEI.8R7.B1E1_LBBRB</t>
  </si>
  <si>
    <t>BLMEI.8R7.B1E2_LBBRB</t>
  </si>
  <si>
    <t>BLMEI.8R7.B1E3_LBBRB</t>
  </si>
  <si>
    <t>BLMEI.8R7.B1E4_LBBRB</t>
  </si>
  <si>
    <t>BLMEI.8R7.B1E5_LBBRB</t>
  </si>
  <si>
    <t>BLMEI.8R7.B1E6_LBBRB</t>
  </si>
  <si>
    <t>BLMEI.8R7.B1E7_LBBRB</t>
  </si>
  <si>
    <t>BLMEI.8R7.B1E8_LBBRB</t>
  </si>
  <si>
    <t>BLMEI.A10R7</t>
  </si>
  <si>
    <t>BLMEI.B10R7</t>
  </si>
  <si>
    <t>BJBHT.H6R7</t>
  </si>
  <si>
    <t>BJBAP.H6R7_1</t>
  </si>
  <si>
    <t>BJBAP.H6R7_2</t>
  </si>
  <si>
    <t>BJBAP.H6R7_3</t>
  </si>
  <si>
    <t>BJBAP.H6R7_4</t>
  </si>
  <si>
    <t>BJBAP.H6R7_5</t>
  </si>
  <si>
    <t>BJBAP.H6R7_6</t>
  </si>
  <si>
    <t>BJBAP.H6R7_7</t>
  </si>
  <si>
    <t>BJBAP.H6R7_8</t>
  </si>
  <si>
    <t>RR77=BY01_3_1_1</t>
  </si>
  <si>
    <t>BJBHT.B9R7</t>
  </si>
  <si>
    <t>BLMEI.C10R7</t>
  </si>
  <si>
    <t>BLMEI.11R7.B1E3_MBA</t>
  </si>
  <si>
    <t>BJBAP.B9R7_1</t>
  </si>
  <si>
    <t>BJBAP.B9R7_2</t>
  </si>
  <si>
    <t>BJBAP.B9R7_3</t>
  </si>
  <si>
    <t>BJBAP.B9R7_4</t>
  </si>
  <si>
    <t>BJBAP.B9R7_5</t>
  </si>
  <si>
    <t>BJBAP.B9R7_6</t>
  </si>
  <si>
    <t>BJBAP.B9R7_7</t>
  </si>
  <si>
    <t>BJBAP.B9R7_8</t>
  </si>
  <si>
    <t>RR77=BY01_3_5_1</t>
  </si>
  <si>
    <t>RR77=BY01_3_5_2</t>
  </si>
  <si>
    <t>RR77=BY01_3_5_3</t>
  </si>
  <si>
    <t>RR77=BY01_3_5_4</t>
  </si>
  <si>
    <t>RR77=BY01_3_5_5</t>
  </si>
  <si>
    <t>RR77=BY01_3_5_6</t>
  </si>
  <si>
    <t>RR77=BY01_3_5_7</t>
  </si>
  <si>
    <t>RR77=BY01_3_6_1</t>
  </si>
  <si>
    <t>RR77=BY01_3_6_2</t>
  </si>
  <si>
    <t>RR77=BY01_3_6_3</t>
  </si>
  <si>
    <t>RR77=BY01_3_6_4</t>
  </si>
  <si>
    <t>RR77=BY01_3_6_5</t>
  </si>
  <si>
    <t>RR77=BY01_3_6_6</t>
  </si>
  <si>
    <t>RR77=BY01_3_6_7</t>
  </si>
  <si>
    <t>RR77=BY01_3_6_8</t>
  </si>
  <si>
    <t>RR77=BY01_3_7_1</t>
  </si>
  <si>
    <t>RR77=BY01_3_7_2</t>
  </si>
  <si>
    <t>RR77=BY01_3_7_3</t>
  </si>
  <si>
    <t>RR77=BY01_3_7_4</t>
  </si>
  <si>
    <t>RR77=BY01_3_7_5</t>
  </si>
  <si>
    <t>BJBAP.I6R7</t>
  </si>
  <si>
    <t>BYPLM.A24R7_CFC_2</t>
  </si>
  <si>
    <t>BYPLM.A24R7_CFC_3</t>
  </si>
  <si>
    <t>BYPLM.A24R7_CFC_4</t>
  </si>
  <si>
    <t>BYPLM.A24R7_CFC_5</t>
  </si>
  <si>
    <t>BYPLM.A24R7_CFC_6</t>
  </si>
  <si>
    <t>BJBHT.A25R7</t>
  </si>
  <si>
    <t>BYPLM.A25R7_CFC_1</t>
  </si>
  <si>
    <t>BYPLM.A25R7_CFC_2</t>
  </si>
  <si>
    <t>BYPLM.A25R7_CFC_3</t>
  </si>
  <si>
    <t>BYPLM.A25R7_CFC_4</t>
  </si>
  <si>
    <t>BYPLM.A25R7_CFC_5</t>
  </si>
  <si>
    <t>BYPLM.A25R7_CFC_6</t>
  </si>
  <si>
    <t>BJBHT.A26R7</t>
  </si>
  <si>
    <t>BYPLM.A26R7_CFC_1</t>
  </si>
  <si>
    <t>BYPLM.A26R7_CFC_2</t>
  </si>
  <si>
    <t>BYPLM.A26R7_CFC_3</t>
  </si>
  <si>
    <t>BYPLM.A26R7_CFC_4</t>
  </si>
  <si>
    <t>BYPLM.A26R7_CFC_5</t>
  </si>
  <si>
    <t>BYPLM.A26R7_CFC_6</t>
  </si>
  <si>
    <t>BJBHT.A27R7</t>
  </si>
  <si>
    <t>BYPLM.A27R7_CFC_1</t>
  </si>
  <si>
    <t>BYPLM.A27R7_CFC_2</t>
  </si>
  <si>
    <t>BYPLM.A27R7_CFC_3</t>
  </si>
  <si>
    <t>BYPLM.A27R7_CFC_4</t>
  </si>
  <si>
    <t>BYPLM.A27R7_CFC_5</t>
  </si>
  <si>
    <t>BYPLM.A27R7_CFC_6</t>
  </si>
  <si>
    <t>BJBHT.A28R7</t>
  </si>
  <si>
    <t>BYPLM.A28R7_CFC_1</t>
  </si>
  <si>
    <t>BYPLM.A28R7_CFC_2</t>
  </si>
  <si>
    <t>BYPLM.A28R7_CFC_3</t>
  </si>
  <si>
    <t>BYPLM.A28R7_CFC_4</t>
  </si>
  <si>
    <t>BYPLM.A28R7_CFC_5</t>
  </si>
  <si>
    <t>MBW.D6R7</t>
  </si>
  <si>
    <t>A controler</t>
  </si>
  <si>
    <t>BLMEI.J4R7</t>
  </si>
  <si>
    <t>BLMES.J4R7</t>
  </si>
  <si>
    <t>BLMEI.K4R7</t>
  </si>
  <si>
    <t>BLMES.K4R7</t>
  </si>
  <si>
    <t>BLMEI.J5R7</t>
  </si>
  <si>
    <t>BLMES.J5R7</t>
  </si>
  <si>
    <t>BLMEI.K5R7</t>
  </si>
  <si>
    <t>BLMES.K5R7</t>
  </si>
  <si>
    <t>MBW.B6R7</t>
  </si>
  <si>
    <t>BLMEI.J6R7</t>
  </si>
  <si>
    <t>BLMES.J6R7</t>
  </si>
  <si>
    <t>BLMEI.K6R7</t>
  </si>
  <si>
    <t>BLMES.K6R7</t>
  </si>
  <si>
    <t>9-2</t>
  </si>
  <si>
    <t>BLMEI.B7R7</t>
  </si>
  <si>
    <t>BLMES.B7R7</t>
  </si>
  <si>
    <t>10-2</t>
  </si>
  <si>
    <t>MBB.9R7</t>
  </si>
  <si>
    <t>MBB.10R7</t>
  </si>
  <si>
    <t>BLMEI.J11R7</t>
  </si>
  <si>
    <t>BLMEI.K11R7</t>
  </si>
  <si>
    <t>BLMEI.J4L7</t>
  </si>
  <si>
    <t>BLMES.J4L7</t>
  </si>
  <si>
    <t>BLMEI.K4L7</t>
  </si>
  <si>
    <t>BLMES.K4L7</t>
  </si>
  <si>
    <t>BLMEI.J5L7</t>
  </si>
  <si>
    <t>BLMES.J5L7</t>
  </si>
  <si>
    <t>BLMEI.K5L7</t>
  </si>
  <si>
    <t>BLMES.K5L7</t>
  </si>
  <si>
    <t>BLMEI.J6L7</t>
  </si>
  <si>
    <t>BLMES.J6L7</t>
  </si>
  <si>
    <t>BLMEI.K6L7</t>
  </si>
  <si>
    <t>BLMES.K6L7</t>
  </si>
  <si>
    <t>BLMEI.B7L7</t>
  </si>
  <si>
    <t>BLMES.B7L7</t>
  </si>
  <si>
    <t>BLMEI.D9L7</t>
  </si>
  <si>
    <t>BLMEI.E9L7</t>
  </si>
  <si>
    <t>BLMEI.F9L7</t>
  </si>
  <si>
    <t>BLMEI.G9L7</t>
  </si>
  <si>
    <t>BLMEI.H9L7</t>
  </si>
  <si>
    <t>BLMEI.G11L7</t>
  </si>
  <si>
    <t>BLMEI.H11L7</t>
  </si>
  <si>
    <t>BLMEI.I11L7</t>
  </si>
  <si>
    <t>BLMEI.J11L7</t>
  </si>
  <si>
    <t>BLMEI.K11L7</t>
  </si>
  <si>
    <t>BLMEI.L11L7</t>
  </si>
  <si>
    <t>BLMQI.F11L7</t>
  </si>
  <si>
    <t>MBW.B6L7</t>
  </si>
  <si>
    <t>2_2_A1</t>
  </si>
  <si>
    <t>2_2_A2</t>
  </si>
  <si>
    <t>2_3_A1</t>
  </si>
  <si>
    <t>2_3_A2</t>
  </si>
  <si>
    <t>2_4_A1</t>
  </si>
  <si>
    <t>2_4_A2</t>
  </si>
  <si>
    <t>RR73=BY02_C_15</t>
  </si>
  <si>
    <t>RR73=BY02_C_16</t>
  </si>
  <si>
    <t>RR73=BY02_C_17</t>
  </si>
  <si>
    <t>RR73=BY02_C_18</t>
  </si>
  <si>
    <t>RR73=BY02_C_19</t>
  </si>
  <si>
    <t>RR73=BY02_C_20</t>
  </si>
  <si>
    <t>RR73=BY02_C_21</t>
  </si>
  <si>
    <t>RR73=BY02_C_22</t>
  </si>
  <si>
    <t>RR73=BY02_C_23</t>
  </si>
  <si>
    <t>RR73=BY02_C_24</t>
  </si>
  <si>
    <t>RR73=BY02_D_1</t>
  </si>
  <si>
    <t>RR73=BY02_D_2</t>
  </si>
  <si>
    <t>RR73=BY02_D_3</t>
  </si>
  <si>
    <t>RR73=BY02_D_4</t>
  </si>
  <si>
    <t>SR7=BY05_C_2_5</t>
  </si>
  <si>
    <t>SR7=BY05_C_2_6</t>
  </si>
  <si>
    <t>SR7=BY05_C_2_7</t>
  </si>
  <si>
    <t>SR7=BY05_C_2_8</t>
  </si>
  <si>
    <t>SR7=BY05_C_2_9</t>
  </si>
  <si>
    <t>SR7=BY05_C_2_10</t>
  </si>
  <si>
    <t>SR7=BY05_C_2_11</t>
  </si>
  <si>
    <t>SR7=BY05_C_2_12</t>
  </si>
  <si>
    <t>SR7=BY05_C_3_1</t>
  </si>
  <si>
    <t>SR7=BY05_C_3_2</t>
  </si>
  <si>
    <t>SR7=BY05_C_3_3</t>
  </si>
  <si>
    <t>SR7=BY05_C_3_4</t>
  </si>
  <si>
    <t>SR7=BY02_2_6_3_3</t>
  </si>
  <si>
    <t>SR7=BY02_2_6_3_4</t>
  </si>
  <si>
    <t>SR7=BY02_2_7_4_1</t>
  </si>
  <si>
    <t>SR7=BY02_2_7_4_2</t>
  </si>
  <si>
    <t>SR7=BY02_2_7_4_3</t>
  </si>
  <si>
    <t>SR7=BY02_2_7_4_4</t>
  </si>
  <si>
    <t>SR7=BY02_2_8_5_1</t>
  </si>
  <si>
    <t>SR7=BY02_2_8_5_2</t>
  </si>
  <si>
    <t>SR7=BY02_2_8_5_3</t>
  </si>
  <si>
    <t>SR7=BY02_2_8_5_4</t>
  </si>
  <si>
    <t>SR7=BY02_2_9_6_1</t>
  </si>
  <si>
    <t>SR7=BY02_2_9_6_2</t>
  </si>
  <si>
    <t>SR7=BY02_2_9_6_3</t>
  </si>
  <si>
    <t>SR7=BY02_2_9_6_4</t>
  </si>
  <si>
    <t>2_5_A1</t>
  </si>
  <si>
    <t>2_5_A2</t>
  </si>
  <si>
    <t>2_6_A1</t>
  </si>
  <si>
    <t>2_6_A2</t>
  </si>
  <si>
    <t>2_7_A1</t>
  </si>
  <si>
    <t>2_7_A2</t>
  </si>
  <si>
    <t>2_8_A1</t>
  </si>
  <si>
    <t>2_8_A2</t>
  </si>
  <si>
    <t>2_9_A1</t>
  </si>
  <si>
    <t>2_9_A2</t>
  </si>
  <si>
    <t>2_10_A1</t>
  </si>
  <si>
    <t>2_10_A2</t>
  </si>
  <si>
    <t>3_1_A1</t>
  </si>
  <si>
    <t>3_1_A2</t>
  </si>
  <si>
    <t>RR73=BY02_D_5</t>
  </si>
  <si>
    <t>RR73=BY02_D_6</t>
  </si>
  <si>
    <t>RR73=BY02_D_7</t>
  </si>
  <si>
    <t>RR73=BY02_D_8</t>
  </si>
  <si>
    <t>RR73=BY02_D_9</t>
  </si>
  <si>
    <t>RR73=BY02_D_10</t>
  </si>
  <si>
    <t>RR73=BY02_D_11</t>
  </si>
  <si>
    <t>RR73=BY02_D_12</t>
  </si>
  <si>
    <t>RR73=BY02_D_13</t>
  </si>
  <si>
    <t>RR73=BY02_D_14</t>
  </si>
  <si>
    <t>RR73=BY02_D_15</t>
  </si>
  <si>
    <t>RR73=BY02_D_16</t>
  </si>
  <si>
    <t>RR73=BY02_D_17</t>
  </si>
  <si>
    <t>RR73=BY02_D_18</t>
  </si>
  <si>
    <t>SR7=BY05_C_3_5</t>
  </si>
  <si>
    <t>SR7=BY05_C_3_6</t>
  </si>
  <si>
    <t>SR7=BY05_C_3_7</t>
  </si>
  <si>
    <t>SR7=BY05_C_3_8</t>
  </si>
  <si>
    <t>SR7=BY05_C_3_9</t>
  </si>
  <si>
    <t>SR7=BY05_C_3_10</t>
  </si>
  <si>
    <t>SR7=BY05_C_3_11</t>
  </si>
  <si>
    <t>SR7=BY05_C_3_12</t>
  </si>
  <si>
    <t>SR7=BY05_C_4_1</t>
  </si>
  <si>
    <t>SR7=BY05_C_4_2</t>
  </si>
  <si>
    <t>SR7=BY05_C_4_3</t>
  </si>
  <si>
    <t>SR7=BY05_C_4_4</t>
  </si>
  <si>
    <t>SR7=BY05_C_4_5</t>
  </si>
  <si>
    <t>SR7=BY05_C_4_6</t>
  </si>
  <si>
    <t>SR7=BY02_2_10_7_1</t>
  </si>
  <si>
    <t>SR7=BY02_2_10_7_2</t>
  </si>
  <si>
    <t>SR7=BY02_2_10_7_3</t>
  </si>
  <si>
    <t>SR7=BY02_2_10_7_4</t>
  </si>
  <si>
    <t>SR7=BY02_1_5_2_1</t>
  </si>
  <si>
    <t>SR7=BY02_1_5_2_2</t>
  </si>
  <si>
    <t>SR7=BY02_1_5_2_3</t>
  </si>
  <si>
    <t>SR7=BY02_1_5_2_4</t>
  </si>
  <si>
    <t>SR7=BY02_1_9_6_3</t>
  </si>
  <si>
    <t>SR7=BY02_1_9_6_4</t>
  </si>
  <si>
    <t>BYPLM.A16L7_7</t>
  </si>
  <si>
    <t>BYPLM.A16L7_8</t>
  </si>
  <si>
    <t>BYPLM.A17L7_7</t>
  </si>
  <si>
    <t>BYPLM.A17L7_8</t>
  </si>
  <si>
    <t>BYPLM.A18L7_7</t>
  </si>
  <si>
    <t>BYPLM.A18L7_8</t>
  </si>
  <si>
    <t>BYPLM.A19L7_7</t>
  </si>
  <si>
    <t>BYPLM.A19L7_8</t>
  </si>
  <si>
    <t>BYPLM.A20L7_7</t>
  </si>
  <si>
    <t>BYPLM.A20L7_8</t>
  </si>
  <si>
    <t>BYPLM.A21L7_7</t>
  </si>
  <si>
    <t>BYPLM.A21L7_8</t>
  </si>
  <si>
    <t>BYPLM.A22L7_7</t>
  </si>
  <si>
    <t>BYPLM.A22L7_8</t>
  </si>
  <si>
    <t>SR7=BY05_F_5_7</t>
  </si>
  <si>
    <t>SR7=BY05_F_5_8</t>
  </si>
  <si>
    <t>SR7=BY05_G_1_7</t>
  </si>
  <si>
    <t>SR7=BY05_G_1_8</t>
  </si>
  <si>
    <t>SR7=BY05_G_2_7</t>
  </si>
  <si>
    <t>SR7=BY05_G_2_8</t>
  </si>
  <si>
    <t>SR7=BY05_G_3_7</t>
  </si>
  <si>
    <t>SR7=BY05_G_3_8</t>
  </si>
  <si>
    <t>SR7=BY05_G_4_7</t>
  </si>
  <si>
    <t>SR7=BY05_G_4_8</t>
  </si>
  <si>
    <t>SR7=BY05_G_5_7</t>
  </si>
  <si>
    <t>SR7=BY05_G_5_8</t>
  </si>
  <si>
    <t>SR7=BY05_G_6_7</t>
  </si>
  <si>
    <t>SR7=BY05_G_6_8</t>
  </si>
  <si>
    <t>SR7=BY02_1_10_7_1</t>
  </si>
  <si>
    <t>SR7=BY02_1_10_7_2</t>
  </si>
  <si>
    <t>SR7=BY02_1_10_7_3</t>
  </si>
  <si>
    <t>SR7=BY02_1_10_7_4</t>
  </si>
  <si>
    <t>SR7=BY02_1_11_8_1</t>
  </si>
  <si>
    <t>SR7=BY02_1_11_8_2</t>
  </si>
  <si>
    <t>SR7=BY02_1_11_8_3</t>
  </si>
  <si>
    <t>SR7=BY02_1_11_8_4</t>
  </si>
  <si>
    <t>RR73=BY02_D_22</t>
  </si>
  <si>
    <t>RR73=BY02_D_23</t>
  </si>
  <si>
    <t>RR73=BY02_D_24</t>
  </si>
  <si>
    <t>BYPLM.A12L7_7</t>
  </si>
  <si>
    <t>BYPLM.A12L7_8</t>
  </si>
  <si>
    <t>BYPLM.A13L7_7</t>
  </si>
  <si>
    <t>BYPLM.A13L7_8</t>
  </si>
  <si>
    <t>BYPLM.A14L7_7</t>
  </si>
  <si>
    <t>BYPLM.A14L7_8</t>
  </si>
  <si>
    <t>BYPLM.A15L7_7</t>
  </si>
  <si>
    <t>BYPLM.A15L7_8</t>
  </si>
  <si>
    <t>SR7=BY05_C_4_7</t>
  </si>
  <si>
    <t>SR7=BY05_C_4_8</t>
  </si>
  <si>
    <t>SR7=BY05_C_4_9</t>
  </si>
  <si>
    <t>SR7=BY05_C_4_10</t>
  </si>
  <si>
    <t>BLMQI.14R7.B2I2_MQ</t>
  </si>
  <si>
    <t>BLMQI.14R7.B1E2_MQ</t>
  </si>
  <si>
    <t>BLMQI.14R7.B2I1_MQ</t>
  </si>
  <si>
    <t>BLMQI.14R7.B1E3_MQ</t>
  </si>
  <si>
    <t>BLMQI.15R7.B2I3_MQ</t>
  </si>
  <si>
    <t>BLMQI.15R7.B1E1_MQ</t>
  </si>
  <si>
    <t>BLMQI.15R7.B2I2_MQ</t>
  </si>
  <si>
    <t>BLMQI.15R7.B1E2_MQ</t>
  </si>
  <si>
    <t>BLMQI.D15R7</t>
  </si>
  <si>
    <t>BLMQI.E15R7</t>
  </si>
  <si>
    <t>BLMQI.F15R7</t>
  </si>
  <si>
    <t>BLMQI.A16R7</t>
  </si>
  <si>
    <t>BLMQI.B16R7</t>
  </si>
  <si>
    <t>BLMQI.C16R7</t>
  </si>
  <si>
    <t>BLMQI.D16R7</t>
  </si>
  <si>
    <t>BLMQI.E16R7</t>
  </si>
  <si>
    <t>BLMQI.F16R7</t>
  </si>
  <si>
    <t>BLMQI.A17R7</t>
  </si>
  <si>
    <t>BLMQI.B17R7</t>
  </si>
  <si>
    <t>BLMQI.C17R7</t>
  </si>
  <si>
    <t>BLMQI.D17R7</t>
  </si>
  <si>
    <t>BLMQI.E17R7</t>
  </si>
  <si>
    <t>BLMQI.F17R7</t>
  </si>
  <si>
    <t>BLMQI.A18R7</t>
  </si>
  <si>
    <t>BLMQI.B18R7</t>
  </si>
  <si>
    <t>BLMQI.C18R7</t>
  </si>
  <si>
    <t>BLMQI.D18R7</t>
  </si>
  <si>
    <t>BLMQI.E18R7</t>
  </si>
  <si>
    <t>BLMQI.F18R7</t>
  </si>
  <si>
    <t>BLMQI.A19R7</t>
  </si>
  <si>
    <t>BLMQI.B19R7</t>
  </si>
  <si>
    <t>BLMQI.C19R7</t>
  </si>
  <si>
    <t>BLMQI.D19R7</t>
  </si>
  <si>
    <t>BLMQI.E19R7</t>
  </si>
  <si>
    <t>BLMQI.F19R7</t>
  </si>
  <si>
    <t>BLMQI.A20R7</t>
  </si>
  <si>
    <t>BLMQI.B20R7</t>
  </si>
  <si>
    <t>BLMQI.C20R7</t>
  </si>
  <si>
    <t>BLMQI.D20R7</t>
  </si>
  <si>
    <t>BLMQI.E20R7</t>
  </si>
  <si>
    <t>BLMQI.F20R7</t>
  </si>
  <si>
    <t>BLMQI.A21R7</t>
  </si>
  <si>
    <t>BLMQI.B21R7</t>
  </si>
  <si>
    <t>BLMQI.C21R7</t>
  </si>
  <si>
    <t>BLMQI.D21R7</t>
  </si>
  <si>
    <t>BLMQI.E21R7</t>
  </si>
  <si>
    <t>BLMQI.F21R7</t>
  </si>
  <si>
    <t>BLMQI.A22R7</t>
  </si>
  <si>
    <t>BLMQI.B22R7</t>
  </si>
  <si>
    <t>BLMQI.C22R7</t>
  </si>
  <si>
    <t>BLMQI.D22R7</t>
  </si>
  <si>
    <t>BLMQI.E22R7</t>
  </si>
  <si>
    <t>BLMQI.F22R7</t>
  </si>
  <si>
    <t>BLMQI.A23R7</t>
  </si>
  <si>
    <t>BLMQI.B23R7</t>
  </si>
  <si>
    <t>BLMQI.C23R7</t>
  </si>
  <si>
    <t>BLMQI.D23R7</t>
  </si>
  <si>
    <t>BLMQI.E23R7</t>
  </si>
  <si>
    <t>BLMQI.F23R7</t>
  </si>
  <si>
    <t>BLMQI.B24R7</t>
  </si>
  <si>
    <t>BLMQI.C24R7</t>
  </si>
  <si>
    <t>BLMQI.D24R7</t>
  </si>
  <si>
    <t>BLMQI.E24R7</t>
  </si>
  <si>
    <t>BLMQI.F24R7</t>
  </si>
  <si>
    <t>BLMQI.A25R7</t>
  </si>
  <si>
    <t>BLMQI.B25R7</t>
  </si>
  <si>
    <t>BLMQI.C25R7</t>
  </si>
  <si>
    <t>BLMQI.D25R7</t>
  </si>
  <si>
    <t>BLMQI.E25R7</t>
  </si>
  <si>
    <t>BLMQI.F25R7</t>
  </si>
  <si>
    <t>BLMQI.A26R7</t>
  </si>
  <si>
    <t>BLMQI.B26R7</t>
  </si>
  <si>
    <t>BLMQI.C26R7</t>
  </si>
  <si>
    <t>BLMQI.D26R7</t>
  </si>
  <si>
    <t>BLMQI.E26R7</t>
  </si>
  <si>
    <t>BLMQI.F26R7</t>
  </si>
  <si>
    <t>BLMQI.A27R7</t>
  </si>
  <si>
    <t>BLMQI.B27R7</t>
  </si>
  <si>
    <t>BLMQI.C27R7</t>
  </si>
  <si>
    <t>BLMQI.D27R7</t>
  </si>
  <si>
    <t>BLMQI.E27R7</t>
  </si>
  <si>
    <t>BLMQI.F27R7</t>
  </si>
  <si>
    <t>BLMQI.A28R7</t>
  </si>
  <si>
    <t>BLMQI.B28R7</t>
  </si>
  <si>
    <t>BLMQI.C28R7</t>
  </si>
  <si>
    <t>BLMQI.D28R7</t>
  </si>
  <si>
    <t>BLMQI.E28R7</t>
  </si>
  <si>
    <t>BLMQI.F28R7</t>
  </si>
  <si>
    <t>BLMQI.A29R7</t>
  </si>
  <si>
    <t>BLMQI.B29R7</t>
  </si>
  <si>
    <t>BLMQI.C29R7</t>
  </si>
  <si>
    <t>BLMQI.D29R7</t>
  </si>
  <si>
    <t>BLMQI.E29R7</t>
  </si>
  <si>
    <t>BLMQI.F29R7</t>
  </si>
  <si>
    <t>BLMQI.A30R7</t>
  </si>
  <si>
    <t>BLMQI.B30R7</t>
  </si>
  <si>
    <t>BLMQI.C30R7</t>
  </si>
  <si>
    <t>BLMQI.D30R7</t>
  </si>
  <si>
    <t>BLMQI.E30R7</t>
  </si>
  <si>
    <t>BLMQI.F30R7</t>
  </si>
  <si>
    <t>BLMQI.A31R7</t>
  </si>
  <si>
    <t>BLMQI.B31R7</t>
  </si>
  <si>
    <t>BLMQI.C31R7</t>
  </si>
  <si>
    <t>BLMQI.D31R7</t>
  </si>
  <si>
    <t>BLMQI.E31R7</t>
  </si>
  <si>
    <t>BLMQI.F31R7</t>
  </si>
  <si>
    <t>BLMQI.A32R7</t>
  </si>
  <si>
    <t>BLMQI.B32R7</t>
  </si>
  <si>
    <t>BLMQI.C32R7</t>
  </si>
  <si>
    <t>BLMQI.D32R7</t>
  </si>
  <si>
    <t>BLMQI.E32R7</t>
  </si>
  <si>
    <t>BLMQI.F32R7</t>
  </si>
  <si>
    <t>BLMQI.A33R7</t>
  </si>
  <si>
    <t>BLMQI.B33R7</t>
  </si>
  <si>
    <t>BLMQI.C33R7</t>
  </si>
  <si>
    <t>BLMQI.D33R7</t>
  </si>
  <si>
    <t>BLMQI.E33R7</t>
  </si>
  <si>
    <t>BLMQI.F33R7</t>
  </si>
  <si>
    <t>BLMQI.A34R7</t>
  </si>
  <si>
    <t>BLMQI.B34R7</t>
  </si>
  <si>
    <t>BLMQI.C34R7</t>
  </si>
  <si>
    <t>BLMQI.D34R7</t>
  </si>
  <si>
    <t>BLMQI.E34R7</t>
  </si>
  <si>
    <t>BLMQI.F34R7</t>
  </si>
  <si>
    <t>BLMEI.4R7.B1E1_TCSG.A4R7.B1</t>
  </si>
  <si>
    <t>BLMES.4R7.B1E1_TCSG.A4R7.B1</t>
  </si>
  <si>
    <t>BLMEI.4R7.B1E1_TCSM.A4R7.B1</t>
  </si>
  <si>
    <t>BLMES.4R7.B1E1_TCSM.A4R7.B1</t>
  </si>
  <si>
    <t>BLMEI.4R7.B2I1_TCSM.A4R7.B2</t>
  </si>
  <si>
    <t>BLMES.4R7.B2I1_TCSM.A4R7.B2</t>
  </si>
  <si>
    <t>BLMEI.4R7.B2I1_TCSG.A4R7.B2</t>
  </si>
  <si>
    <t>BLMES.4R7.B2I1_TCSG.A4R7.B2</t>
  </si>
  <si>
    <t>BLMEI.4R7.B2I1_TCSM.B4R7.B2</t>
  </si>
  <si>
    <t>BLMES.4R7.B2I1_TCSM.B4R7.B2</t>
  </si>
  <si>
    <t>BLMEI.4R7.B2I1_TCSG.B4R7.B2</t>
  </si>
  <si>
    <t>BLMES.4R7.B2I1_TCSG.B4R7.B2</t>
  </si>
  <si>
    <t>BLMEI.4R7.B2I1_TCSM.C4R7.B2</t>
  </si>
  <si>
    <t>BLMES.4R7.B2I1_TCSM.C4R7.B2</t>
  </si>
  <si>
    <t>BLMEI.4R7.B2I1_TCSG.C4R7.B2</t>
  </si>
  <si>
    <t>BLMES.4R7.B2I1_TCSG.C4R7.B2</t>
  </si>
  <si>
    <t>BLMEI.4R7.B1E1_TCSG.B4R7.B1</t>
  </si>
  <si>
    <t>BLMES.4R7.B1E1_TCSG.B4R7.B1</t>
  </si>
  <si>
    <t>BLMEI.4R7.B1E1_TCSM.B4R7.B1</t>
  </si>
  <si>
    <t>BLMES.4R7.B1E1_TCSM.B4R7.B1</t>
  </si>
  <si>
    <t>BLMEI.4R7.B2I1_TCSM.D4R7.B2</t>
  </si>
  <si>
    <t>BLMES.4R7.B2I1_TCSM.D4R7.B2</t>
  </si>
  <si>
    <t>BLMEI.4R7.B2I1_TCSG.D4R7.B2</t>
  </si>
  <si>
    <t>BLMES.4R7.B2I1_TCSG.D4R7.B2</t>
  </si>
  <si>
    <t>BLMEI.5L6.B1E1_TCSG.A5R7.B1</t>
  </si>
  <si>
    <t>BLMES.5L6.B1E1_TCSG.A5R7.B1</t>
  </si>
  <si>
    <t>BLMEI.5L6.B1E1_TCSM.A5R7.B1</t>
  </si>
  <si>
    <t>BLMES.5L6.B1E1_TCSM.A5R7.B1</t>
  </si>
  <si>
    <t>BLMEI.5L6.B1E1_TCSG.B5R7.B1</t>
  </si>
  <si>
    <t>BLMES.5L6.B1E1_TCSG.B5R7.B1</t>
  </si>
  <si>
    <t>BLMEI.5L6.B1E1_TCSM.B5R7.B1</t>
  </si>
  <si>
    <t>BLMES.5L6.B1E1_TCSM.B5R7.B1</t>
  </si>
  <si>
    <t>BLMEI.5L6.B2I1_TCSM.A5R7.B2</t>
  </si>
  <si>
    <t>BLMES.5L6.B2I1_TCSM.A5R7.B2</t>
  </si>
  <si>
    <t>BLMEI.5L6.B2I1_TCSG.A5R7.B2</t>
  </si>
  <si>
    <t>BLMES.5L6.B2I1_TCSG.A5R7.B2</t>
  </si>
  <si>
    <t>BLMEI.5L6.B2I1_TCSM.B5R7.B2</t>
  </si>
  <si>
    <t>BLMES.5L6.B2I1_TCSM.B5R7.B2</t>
  </si>
  <si>
    <t>BLMEI.5L6.B2I1_TCSG.B5R7.B2</t>
  </si>
  <si>
    <t>BLMES.5L6.B2I1_TCSG.B5R7.B2</t>
  </si>
  <si>
    <t>BLMEI.5L6.B1E1_TCSG.C5R7.B1</t>
  </si>
  <si>
    <t>BLMES.5L6.B1E1_TCSG.C5R7.B1</t>
  </si>
  <si>
    <t>BLMEI.5L6.B1E1_TCSM.B5R7.B2</t>
  </si>
  <si>
    <t>BLMES.5L6.B1E1_TCSM.B5R7.B2</t>
  </si>
  <si>
    <t>BLMEI.5L6.B1E1_TCSG.D5R7.B1</t>
  </si>
  <si>
    <t>BLMES.5L6.B1E1_TCSG.D5R7.B1</t>
  </si>
  <si>
    <t>BLMEI.5L6.B1E1_TCSM.D5R7.B1</t>
  </si>
  <si>
    <t>BLMES.5L6.B1E1_TCSM.D5R7.B1</t>
  </si>
  <si>
    <t>BLMEI.5L6.B1E1_TCSG.E5R7.B1</t>
  </si>
  <si>
    <t>BLMES.5L6.B1E1_TCSG.E5R7.B1</t>
  </si>
  <si>
    <t>BLMEI.5L6.B1E1_TCSM.E5R7.B1</t>
  </si>
  <si>
    <t>BLMES.5L6.B1E1_TCSM.E5R7.B1</t>
  </si>
  <si>
    <t>BLMEI.6R7.B1E1_TCSG.6R7.B1</t>
  </si>
  <si>
    <t>BLMES.6R7.B1E1_TCSG.6R7.B1</t>
  </si>
  <si>
    <t>BLMEI.6R7.B1E1_TCSM.6R7.B1</t>
  </si>
  <si>
    <t>BLMES.6R7.B1E1_TCSM.6R7.B1</t>
  </si>
  <si>
    <t>BLMEI.6R7.B1E1_TCLA.A6R7.B1</t>
  </si>
  <si>
    <t>BLMES.6R7.B1E1_TCLA.A6R7.B1</t>
  </si>
  <si>
    <t>BLMEI.6R7.B2I1_TCSM.A6R7.B2</t>
  </si>
  <si>
    <t>BLMES.6R7.B2I1_TCSM.A6R7.B2</t>
  </si>
  <si>
    <t>BLMEI.6R7.B2I2_TCSG.A6R7.B2</t>
  </si>
  <si>
    <t>BLMES.6R7.B2I2_TCSG.A6R7.B2</t>
  </si>
  <si>
    <t>BLMEI.6R7.B2I1_TCSM.B6R7.B2</t>
  </si>
  <si>
    <t>BLMES.6R7.B2I1_TCSM.B6R7.B2</t>
  </si>
  <si>
    <t>BLMEI.6R7.B2I2_TCSG.B6R7.B2</t>
  </si>
  <si>
    <t>BLMES.6R7.B2I2_TCSG.B6R7.B2</t>
  </si>
  <si>
    <t>BLMEI.6R7.B2I1_MBW.A6R7</t>
  </si>
  <si>
    <t>BLMES.6R7.B2I1_MBW.A6R7</t>
  </si>
  <si>
    <t>BLMEI.6R7.B2I1_MBW.B6R7</t>
  </si>
  <si>
    <t>BLMES.6R7.B2I1_MBW.B6R7</t>
  </si>
  <si>
    <t>BLMEI.6R7.B1E1_TCLA.B6R7.B1</t>
  </si>
  <si>
    <t>BLMES.6R7.B1E1_TCLA.B6R7.B1</t>
  </si>
  <si>
    <t>BLMEI.6R7.B2I2_TCHSS.6R7.B2</t>
  </si>
  <si>
    <t>BLMES.6R7.B2I2_TCHSS.6R7.B2</t>
  </si>
  <si>
    <t>BLMEI.6R7.B2I1_TCHSH.6R7.B2</t>
  </si>
  <si>
    <t>BLMES.6R7.B2I1_TCHSH.6R7.B2</t>
  </si>
  <si>
    <t>BLMEI.6R7.B2I1_TCHSV.6R7.B2</t>
  </si>
  <si>
    <t>BLMES.6R7.B2I1_TCHSV.6R7.B2</t>
  </si>
  <si>
    <t>BLMEI.6R7.B2I1_TCP.A6R7.B2</t>
  </si>
  <si>
    <t>BLMES.6R7.B2I1_TCP.A6R7.B2</t>
  </si>
  <si>
    <t>BLMEI.6R7.B2I1_TCP.B6R7.B2</t>
  </si>
  <si>
    <t>BLMES.6R7.B2I1_TCP.B6R7.B2</t>
  </si>
  <si>
    <t>BLMEI.6R7.B2I1_TCP.C6R7.B2</t>
  </si>
  <si>
    <t>BLMES.6R7.B2I1_TCP.C6R7.B2</t>
  </si>
  <si>
    <t>BLMEI.6R7.B2I1_TCP.D6R7.B2</t>
  </si>
  <si>
    <t>BLMES.6R7.B2I1_TCP.D6R7.B2</t>
  </si>
  <si>
    <t>BJBHT.I6R7</t>
  </si>
  <si>
    <t>BJBAP.I6R7_1</t>
  </si>
  <si>
    <t>BJBAP.I6R7_2</t>
  </si>
  <si>
    <t>BJBAP.I6R7_3</t>
  </si>
  <si>
    <t>Fonc.</t>
  </si>
  <si>
    <t>19/6/2008</t>
  </si>
  <si>
    <t>BLMQI.D6L7</t>
  </si>
  <si>
    <t>BLMQI.E6L7</t>
  </si>
  <si>
    <t>BLMQI.A7L7</t>
  </si>
  <si>
    <t>BLMQI.B7L7</t>
  </si>
  <si>
    <t>BLMQI.C7L7</t>
  </si>
  <si>
    <t>BLMQI.D7L7</t>
  </si>
  <si>
    <t>BLMQI.E7L7</t>
  </si>
  <si>
    <t>BLMQI.F7L7</t>
  </si>
  <si>
    <t>BLMQI.A8L7</t>
  </si>
  <si>
    <t>BLMQI.B8L7</t>
  </si>
  <si>
    <t>BLMQI.C8L7</t>
  </si>
  <si>
    <t>BLMQI.D8L7</t>
  </si>
  <si>
    <t>BLMQI.E8L7</t>
  </si>
  <si>
    <t>BJBAP.A7R7_1</t>
  </si>
  <si>
    <t>BJBAP.A7R7_2</t>
  </si>
  <si>
    <t>BJBAP.A7R7_3</t>
  </si>
  <si>
    <t>BJBAP.A7R7_4</t>
  </si>
  <si>
    <t>BJBAP.A7R7_5</t>
  </si>
  <si>
    <t>BJBAP.A7R7_6</t>
  </si>
  <si>
    <t>RR77=BY01_3_5_8</t>
  </si>
  <si>
    <t>SR7=BY01_4_14_10_3</t>
  </si>
  <si>
    <t>SR7=BY01_4_14_10_4</t>
  </si>
  <si>
    <t>3_8_A1</t>
  </si>
  <si>
    <t>3_8_A2</t>
  </si>
  <si>
    <t>BLMQI.B16L7</t>
  </si>
  <si>
    <t>BLMQI.C16L7</t>
  </si>
  <si>
    <t>BLMQI.D16L7</t>
  </si>
  <si>
    <t>BLMQI.E16L7</t>
  </si>
  <si>
    <t>BLMQI.F16L7</t>
  </si>
  <si>
    <t>BLMQI.A17L7</t>
  </si>
  <si>
    <t>BLMQI.B17L7</t>
  </si>
  <si>
    <t>BLMQI.C17L7</t>
  </si>
  <si>
    <t>BLMQI.D17L7</t>
  </si>
  <si>
    <t>BLMQI.E17L7</t>
  </si>
  <si>
    <t>BLMQI.F17L7</t>
  </si>
  <si>
    <t>BLMQI.A18L7</t>
  </si>
  <si>
    <t>BLMQI.B18L7</t>
  </si>
  <si>
    <t>BLMQI.C18L7</t>
  </si>
  <si>
    <t>SR7=BY02_3_7_4_4</t>
  </si>
  <si>
    <t>SR7=BY02_3_8_5_1</t>
  </si>
  <si>
    <t>SR7=BY02_3_8_5_2</t>
  </si>
  <si>
    <t>SR7=BY02_3_8_5_3</t>
  </si>
  <si>
    <t>SR7=BY02_3_8_5_4</t>
  </si>
  <si>
    <t>SR7=BY02_3_9_6_1</t>
  </si>
  <si>
    <t>SR7=BY02_3_9_6_2</t>
  </si>
  <si>
    <t>SR7=BY02_3_9_6_3</t>
  </si>
  <si>
    <t>SR7=BY02_3_9_6_4</t>
  </si>
  <si>
    <t>BYPLM.A16R7_7</t>
  </si>
  <si>
    <t>BYPLM.A16R7_8</t>
  </si>
  <si>
    <t>BYPLM.A17R7_7</t>
  </si>
  <si>
    <t>BYPLM.A17R7_8</t>
  </si>
  <si>
    <t>BYPLM.A18R7_7</t>
  </si>
  <si>
    <t>BYPLM.A18R7_8</t>
  </si>
  <si>
    <t>BYPLM.A19R7_7</t>
  </si>
  <si>
    <t>BYPLM.A19R7_8</t>
  </si>
  <si>
    <t>BYPLM.A20R7_7</t>
  </si>
  <si>
    <t>BYPLM.A20R7_8</t>
  </si>
  <si>
    <t>BYPLM.A21R7_7</t>
  </si>
  <si>
    <t>BYPLM.A21R7_8</t>
  </si>
  <si>
    <t>BYPLM.A22R7_7</t>
  </si>
  <si>
    <t>BYPLM.A22R7_8</t>
  </si>
  <si>
    <t>SR7=BY05_F_12_7</t>
  </si>
  <si>
    <t>SR7=BY05_F_12_8</t>
  </si>
  <si>
    <t>SR7=BY05_G_7_7</t>
  </si>
  <si>
    <t>SR7=BY05_G_7_8</t>
  </si>
  <si>
    <t>SR7=BY05_G_8_7</t>
  </si>
  <si>
    <t>SR7=BY05_G_8_8</t>
  </si>
  <si>
    <t>SR7=BY05_G_9_7</t>
  </si>
  <si>
    <t>SR7=BY05_G_9_8</t>
  </si>
  <si>
    <t>SR7=BY05_G_10_7</t>
  </si>
  <si>
    <t>BLMEI.B6L7</t>
  </si>
  <si>
    <t>BLMEI.C6L7</t>
  </si>
  <si>
    <t>BLMEI.D6L7</t>
  </si>
  <si>
    <t>BLMEI.E6L7</t>
  </si>
  <si>
    <t>BLMEI.F6L7</t>
  </si>
  <si>
    <t>BLMEI.G6L7</t>
  </si>
  <si>
    <t>BLMEI.H6L7</t>
  </si>
  <si>
    <t>BLMEI.I6L7</t>
  </si>
  <si>
    <t>BLMEI.L6L7</t>
  </si>
  <si>
    <t>BLMEI.M6L7</t>
  </si>
  <si>
    <t>BLMEI.N6L7</t>
  </si>
  <si>
    <t>BLMEI.O6L7</t>
  </si>
  <si>
    <t>BLMEI.P6L7</t>
  </si>
  <si>
    <t>BLMEI.Q6L7</t>
  </si>
  <si>
    <t>BLMEI.R6L7</t>
  </si>
  <si>
    <t>BLMEI.S6L7</t>
  </si>
  <si>
    <t>BLMEI.B8L7</t>
  </si>
  <si>
    <t>BLMEI.C8L7</t>
  </si>
  <si>
    <t>BLMEI.B11L7</t>
  </si>
  <si>
    <t>BLMEI.C11L7</t>
  </si>
  <si>
    <t>BLMEI.D11L7</t>
  </si>
  <si>
    <t>BLMEI.E11L7</t>
  </si>
  <si>
    <t>BLMEI.F11L7</t>
  </si>
  <si>
    <t>BJBHT.B11R7</t>
  </si>
  <si>
    <t>BJBAP.B11R7_1</t>
  </si>
  <si>
    <t>BJBAP.B11R7_2</t>
  </si>
  <si>
    <t>BJBAP.B11R7_3</t>
  </si>
  <si>
    <t>BJBAP.B11R7_4</t>
  </si>
  <si>
    <t>BJBAP.B11R7_5</t>
  </si>
  <si>
    <t>BJBAP.B11R7_6</t>
  </si>
  <si>
    <t>BJBAP.A4L7_1</t>
  </si>
  <si>
    <t>BJBAP.A4L7_2</t>
  </si>
  <si>
    <t>BJBAP.A4L7_3</t>
  </si>
  <si>
    <t>BJBAP.A4L7_4</t>
  </si>
  <si>
    <t>BJBAP.A4L7_5</t>
  </si>
  <si>
    <t>BJBAP.A4L7_6</t>
  </si>
  <si>
    <t>BJBAP.B4L7_1</t>
  </si>
  <si>
    <t>BJBAP.B4L7_2</t>
  </si>
  <si>
    <t>BJBAP.B4L7_3</t>
  </si>
  <si>
    <t>BJBAP.B4L7_4</t>
  </si>
  <si>
    <t>BJBAP.C4L7_1</t>
  </si>
  <si>
    <t>BJBAP.C4L7_2</t>
  </si>
  <si>
    <t>BJBAP.C4L7_3</t>
  </si>
  <si>
    <t>BJBAP.C4L7_4</t>
  </si>
  <si>
    <t>BJBAP.D4L7_1</t>
  </si>
  <si>
    <t>BJBAP.D4L7_2</t>
  </si>
  <si>
    <t>BJBAP.D4L7_3</t>
  </si>
  <si>
    <t>BJBAP.D4L7_4</t>
  </si>
  <si>
    <t>BJBAP.E4L7_1</t>
  </si>
  <si>
    <t>BJBAP.E4L7_2</t>
  </si>
  <si>
    <t>BJBAP.E4L7_3</t>
  </si>
  <si>
    <t>BJBAP.E4L7_4</t>
  </si>
  <si>
    <t>BJBHT.A5L7</t>
  </si>
  <si>
    <t>BJBAP.A5L7_1</t>
  </si>
  <si>
    <t>BJBAP.A5L7_2</t>
  </si>
  <si>
    <t>BJBAP.A5L7_3</t>
  </si>
  <si>
    <t>BJBAP.A5L7_4</t>
  </si>
  <si>
    <t>SR7=BY02_3_15_11_2</t>
  </si>
  <si>
    <t>SR7=BY02_3_15_11_3</t>
  </si>
  <si>
    <t>SR7=BY02_3_15_11_4</t>
  </si>
  <si>
    <t>SR7=BY02_3_16_12_1</t>
  </si>
  <si>
    <t>SR7=BY02_3_16_12_2</t>
  </si>
  <si>
    <t>SR7=BY02_3_16_12_3</t>
  </si>
  <si>
    <t>SR7=BY02_3_16_12_4</t>
  </si>
  <si>
    <t>SR7=BY02_3_17_13_1</t>
  </si>
  <si>
    <t>SR7=BY02_3_17_13_2</t>
  </si>
  <si>
    <t>SR7=BY02_3_17_13_3</t>
  </si>
  <si>
    <t>SR7=BY02_3_17_13_4</t>
  </si>
  <si>
    <t>RR77=BY01_1_3_4</t>
  </si>
  <si>
    <t>RR77=BY01_1_3_5</t>
  </si>
  <si>
    <t>RR77=BY01_1_3_6</t>
  </si>
  <si>
    <t>RR77=BY01_1_3_7</t>
  </si>
  <si>
    <t>RR77=BY01_1_3_8</t>
  </si>
  <si>
    <t>RR77=BY01_1_4_1</t>
  </si>
  <si>
    <t>RR77=BY01_1_4_2</t>
  </si>
  <si>
    <t>RR77=BY01_1_4_3</t>
  </si>
  <si>
    <t>RR77=BY01_1_4_4</t>
  </si>
  <si>
    <t>RR77=BY01_1_4_5</t>
  </si>
  <si>
    <t>RR77=BY01_1_4_6</t>
  </si>
  <si>
    <t>RR77=BY01_1_4_7</t>
  </si>
  <si>
    <t>RR77=BY01_1_4_8</t>
  </si>
  <si>
    <t>RR77=BY01_1_5_1</t>
  </si>
  <si>
    <t>RR77=BY01_1_5_2</t>
  </si>
  <si>
    <t>RR77=BY01_1_5_3</t>
  </si>
  <si>
    <t>RR77=BY01_1_5_4</t>
  </si>
  <si>
    <t>RR77=BY01_1_5_5</t>
  </si>
  <si>
    <t>RR77=BY01_1_5_6</t>
  </si>
  <si>
    <t>RR77=BY01_1_5_7</t>
  </si>
  <si>
    <t>RR77=BY01_1_5_8</t>
  </si>
  <si>
    <t>RR77=BY01_1_6_1</t>
  </si>
  <si>
    <t>RR77=BY01_1_6_2</t>
  </si>
  <si>
    <t>RR77=BY01_1_6_3</t>
  </si>
  <si>
    <t>RR77=BY01_1_6_4</t>
  </si>
  <si>
    <t>RR77=BY01_1_6_5</t>
  </si>
  <si>
    <t>RR77=BY01_1_6_6</t>
  </si>
  <si>
    <t>RR77=BY01_1_6_7</t>
  </si>
  <si>
    <t>RR77=BY01_1_6_8</t>
  </si>
  <si>
    <t>RR77=BY01_1_7_1</t>
  </si>
  <si>
    <t>RR77=BY01_1_7_2</t>
  </si>
  <si>
    <t>RR77=BY01_1_7_3</t>
  </si>
  <si>
    <t>RR77=BY01_1_7_4</t>
  </si>
  <si>
    <t>RR77=BY01_1_7_5</t>
  </si>
  <si>
    <t>RR77=BY01_1_7_6</t>
  </si>
  <si>
    <t>RR77=BY01_1_7_7</t>
  </si>
  <si>
    <t>RR77=BY01_1_7_8</t>
  </si>
  <si>
    <t>RR77=BY01_1_8_1</t>
  </si>
  <si>
    <t>RR77=BY01_1_8_2</t>
  </si>
  <si>
    <t>BJBHT.B9L7</t>
  </si>
  <si>
    <t>BJBAP.B9L7_1</t>
  </si>
  <si>
    <t>BJBAP.B9L7_2</t>
  </si>
  <si>
    <t>BJBAP.B9L7_3</t>
  </si>
  <si>
    <t>BJBAP.B9L7_4</t>
  </si>
  <si>
    <t>BJBAP.B9L7_5</t>
  </si>
  <si>
    <t>BJBAP.B9L7_6</t>
  </si>
  <si>
    <t>BJBAP.B9L7_7</t>
  </si>
  <si>
    <t>BJBAP.B9L7_8</t>
  </si>
  <si>
    <t>RR73=BY01_3_5_1</t>
  </si>
  <si>
    <t>RR73=BY01_3_5_2</t>
  </si>
  <si>
    <t>RR73=BY01_3_5_3</t>
  </si>
  <si>
    <t>RR73=BY01_3_5_4</t>
  </si>
  <si>
    <t>RR73=BY01_3_5_5</t>
  </si>
  <si>
    <t>RR73=BY01_3_5_6</t>
  </si>
  <si>
    <t>RR73=BY01_3_5_7</t>
  </si>
  <si>
    <t>RR73=BY01_3_5_8</t>
  </si>
  <si>
    <t>3_5_A1</t>
  </si>
  <si>
    <t>3_5_A2</t>
  </si>
  <si>
    <t>3_6_A1</t>
  </si>
  <si>
    <t>3_6_A2</t>
  </si>
  <si>
    <t>3_7_A1</t>
  </si>
  <si>
    <t>3_7_A2</t>
  </si>
  <si>
    <t>RR73=BY02_E_1</t>
  </si>
  <si>
    <t>RR73=BY02_E_2</t>
  </si>
  <si>
    <t>RR73=BY02_E_3</t>
  </si>
  <si>
    <t>RR73=BY02_E_4</t>
  </si>
  <si>
    <t>RR73=BY02_E_5</t>
  </si>
  <si>
    <t>RR73=BY02_E_6</t>
  </si>
  <si>
    <t>SR7=BY05_C_5_1</t>
  </si>
  <si>
    <t>SR7=BY05_C_5_2</t>
  </si>
  <si>
    <t>SR7=BY05_C_5_3</t>
  </si>
  <si>
    <t>SR7=BY05_C_5_4</t>
  </si>
  <si>
    <t>SR7=BY05_C_5_5</t>
  </si>
  <si>
    <t>SR7=BY05_C_5_6</t>
  </si>
  <si>
    <t>SR7=BY01_4_4_1_1</t>
  </si>
  <si>
    <t>SR7=BY01_4_4_1_3</t>
  </si>
  <si>
    <t>BJBHT.G6R7</t>
  </si>
  <si>
    <t>BJBAP.G6R7_1</t>
  </si>
  <si>
    <t>BJBAP.G6R7_2</t>
  </si>
  <si>
    <t>BJBAP.G6R7_3</t>
  </si>
  <si>
    <t>BJBAP.G6R7_4</t>
  </si>
  <si>
    <t>BJBAP.G6R7_5</t>
  </si>
  <si>
    <t>BJBAP.G6R7_6</t>
  </si>
  <si>
    <t>BJBAP.G6R7_7</t>
  </si>
  <si>
    <t>BJBAP.G6R7_8</t>
  </si>
  <si>
    <t>RR77=BY01_1_8_3</t>
  </si>
  <si>
    <t>RR77=BY01_1_8_4</t>
  </si>
  <si>
    <t>RR77=BY01_1_8_5</t>
  </si>
  <si>
    <t>RR77=BY01_1_8_6</t>
  </si>
  <si>
    <t>RR77=BY01_1_8_7</t>
  </si>
  <si>
    <t>RR77=BY01_1_8_8</t>
  </si>
  <si>
    <t>RR77=BY01_1_9_1</t>
  </si>
  <si>
    <t>RR77=BY01_1_9_2</t>
  </si>
  <si>
    <t>RR77=BY01_1_9_3</t>
  </si>
  <si>
    <t>RR77=BY01_1_9_4</t>
  </si>
  <si>
    <t>RR77=BY01_1_9_5</t>
  </si>
  <si>
    <t>RR77=BY01_1_9_6</t>
  </si>
  <si>
    <t>RR77=BY01_1_9_7</t>
  </si>
  <si>
    <t>RR77=BY01_1_9_8</t>
  </si>
  <si>
    <t>RR77=BY01_1_10_1</t>
  </si>
  <si>
    <t>RR77=BY01_1_10_2</t>
  </si>
  <si>
    <t>RR77=BY01_1_10_3</t>
  </si>
  <si>
    <t>RR77=BY01_1_10_4</t>
  </si>
  <si>
    <t>RR77=BY01_1_10_5</t>
  </si>
  <si>
    <t>RR77=BY01_1_10_6</t>
  </si>
  <si>
    <t>RR77=BY01_1_10_7</t>
  </si>
  <si>
    <t>RR77=BY01_1_10_8</t>
  </si>
  <si>
    <t>RR77=BY01_2_1_1</t>
  </si>
  <si>
    <t>RR77=BY01_2_1_2</t>
  </si>
  <si>
    <t>RR77=BY01_2_1_3</t>
  </si>
  <si>
    <t>RR77=BY01_2_1_4</t>
  </si>
  <si>
    <t>RR77=BY01_2_1_5</t>
  </si>
  <si>
    <t>RR77=BY01_2_1_6</t>
  </si>
  <si>
    <t>RR77=BY01_2_1_7</t>
  </si>
  <si>
    <t>RR77=BY01_2_1_8</t>
  </si>
  <si>
    <t>RR77=BY01_2_2_1</t>
  </si>
  <si>
    <t>RR77=BY01_2_2_2</t>
  </si>
  <si>
    <t>RR77=BY01_2_2_3</t>
  </si>
  <si>
    <t>RR77=BY01_2_2_4</t>
  </si>
  <si>
    <t>RR77=BY01_2_2_5</t>
  </si>
  <si>
    <t>RR77=BY01_2_2_6</t>
  </si>
  <si>
    <t>RR77=BY01_2_2_7</t>
  </si>
  <si>
    <t>RR77=BY01_2_2_8</t>
  </si>
  <si>
    <t>RR77=BY01_2_3_1</t>
  </si>
  <si>
    <t>RR77=BY01_2_3_2</t>
  </si>
  <si>
    <t>RR77=BY01_2_3_3</t>
  </si>
  <si>
    <t>RR77=BY01_2_3_4</t>
  </si>
  <si>
    <t>RR77=BY01_2_3_5</t>
  </si>
  <si>
    <t>RR77=BY01_2_3_6</t>
  </si>
  <si>
    <t>RR77=BY01_2_3_7</t>
  </si>
  <si>
    <t>RR77=BY01_2_3_8</t>
  </si>
  <si>
    <t>RR77=BY01_2_5_1</t>
  </si>
  <si>
    <t>RR77=BY01_2_5_2</t>
  </si>
  <si>
    <t>RR77=BY01_2_5_3</t>
  </si>
  <si>
    <t>RR77=BY01_2_5_4</t>
  </si>
  <si>
    <t>RR77=BY01_2_5_5</t>
  </si>
  <si>
    <t>RR77=BY01_2_5_6</t>
  </si>
  <si>
    <t>RR77=BY01_2_5_7</t>
  </si>
  <si>
    <t>RR77=BY01_2_5_8</t>
  </si>
  <si>
    <t>RR77=BY01_2_6_1</t>
  </si>
  <si>
    <t>BJBAP.A5R7_6</t>
  </si>
  <si>
    <t>BJBAP.B5R7_1</t>
  </si>
  <si>
    <t>BJBAP.B5R7_2</t>
  </si>
  <si>
    <t>BJBAP.B5R7_3</t>
  </si>
  <si>
    <t>BJBAP.B5R7_4</t>
  </si>
  <si>
    <t>BJBAP.B5R7_5</t>
  </si>
  <si>
    <t>BJBAP.B5R7_6</t>
  </si>
  <si>
    <t>BJBAP.C5R7_1</t>
  </si>
  <si>
    <t>BJBAP.C5R7_2</t>
  </si>
  <si>
    <t>BJBAP.C5R7_3</t>
  </si>
  <si>
    <t>BJBAP.C5R7_4</t>
  </si>
  <si>
    <t>BJBHT.A8R7</t>
  </si>
  <si>
    <t>BJBAP.A8R7_1</t>
  </si>
  <si>
    <t>BJBAP.A8R7_2</t>
  </si>
  <si>
    <t>BJBAP.A8R7_3</t>
  </si>
  <si>
    <t>BJBAP.A8R7_4</t>
  </si>
  <si>
    <t>BJBAP.A8R7_5</t>
  </si>
  <si>
    <t>BJBAP.A8R7_6</t>
  </si>
  <si>
    <t>BJBHT.A9R7</t>
  </si>
  <si>
    <t>BJBAP.A9R7_1</t>
  </si>
  <si>
    <t>BJBAP.A9R7_2</t>
  </si>
  <si>
    <t>BJBAP.A9R7_3</t>
  </si>
  <si>
    <t>BJBAP.A9R7_4</t>
  </si>
  <si>
    <t>BJBHT.A14L7</t>
  </si>
  <si>
    <t>MQWA.A4L7</t>
  </si>
  <si>
    <t>MQWA.B4L7</t>
  </si>
  <si>
    <t>MQWB.A4L7</t>
  </si>
  <si>
    <t>MQWA.C4L7</t>
  </si>
  <si>
    <t>MQWA.D4L7</t>
  </si>
  <si>
    <t>MQWA.E4L7</t>
  </si>
  <si>
    <t>MQWA.A5L7</t>
  </si>
  <si>
    <t>MQWA.B5L7</t>
  </si>
  <si>
    <t>MQWB.A5L7</t>
  </si>
  <si>
    <t>MQWA.C5L7</t>
  </si>
  <si>
    <t>MQWA.D5L7</t>
  </si>
  <si>
    <t>MQWA.E5L7</t>
  </si>
  <si>
    <t>TCLA.B6L7.B2</t>
  </si>
  <si>
    <t>TCLA.C6L7.B2</t>
  </si>
  <si>
    <t>TCLA.D6L7.B2</t>
  </si>
  <si>
    <t>TCLA.A7L7.B2</t>
  </si>
  <si>
    <t>TCLA.B7L7.B2</t>
  </si>
  <si>
    <t>BLMQI.F4L7</t>
  </si>
  <si>
    <t>BLMQI.F8L7</t>
  </si>
  <si>
    <t>BLMEI.M11.L7</t>
  </si>
  <si>
    <t>BLMEI.A19L7</t>
  </si>
  <si>
    <t>BLMEI.B19L7</t>
  </si>
  <si>
    <t>BLMEI.C19L7</t>
  </si>
  <si>
    <t>TCSM.E4L7.B1</t>
  </si>
  <si>
    <t>BLMEI.11L7.B1XX_MQ</t>
  </si>
  <si>
    <t>TCSM.C4L7.B1 (B2)</t>
  </si>
  <si>
    <t>RR73=BY01_3_6_8</t>
  </si>
  <si>
    <t>RR73=BY01_3_6_7</t>
  </si>
  <si>
    <t>RR73=BY01_3_6_6</t>
  </si>
  <si>
    <t>RR73=BY01_3_6_5</t>
  </si>
  <si>
    <t>RR73=BY01_3_6_4</t>
  </si>
  <si>
    <t>RR73=BY01_3_6_3</t>
  </si>
  <si>
    <t>RR73=BY01_3_6_2</t>
  </si>
  <si>
    <t>RR73=BY01_3_6_1</t>
  </si>
  <si>
    <t>RR73=BY01_3_7_8</t>
  </si>
  <si>
    <t>RR73=BY01_3_7_7</t>
  </si>
  <si>
    <t>RR73=BY01_3_7_6</t>
  </si>
  <si>
    <t>RR73=BY01_3_7_5</t>
  </si>
  <si>
    <t>RR73=BY01_3_7_4</t>
  </si>
  <si>
    <t>RR73=BY01_3_7_3</t>
  </si>
  <si>
    <t>RR73=BY01_3_7_2</t>
  </si>
  <si>
    <t>RR73=BY01_3_7_1</t>
  </si>
  <si>
    <t>BLMQI.21L7.B1I3_MQ</t>
  </si>
  <si>
    <t>BLMQI.21L7.B2E1_MQ</t>
  </si>
  <si>
    <t>BLMQI.21L7.B1I2_MQ</t>
  </si>
  <si>
    <t>BLMQI.21L7.B2E2_MQ</t>
  </si>
  <si>
    <t>BLMQI.21L7.B1I1_MQ</t>
  </si>
  <si>
    <t>BLMQI.21L7.B2E3_MQ</t>
  </si>
  <si>
    <t>BLMQI.22L7.B1I3_MQ</t>
  </si>
  <si>
    <t>BLMQI.22L7.B2E1_MQ</t>
  </si>
  <si>
    <t>BLMQI.22L7.B1I2_MQ</t>
  </si>
  <si>
    <t>BLMQI.22L7.B2E2_MQ</t>
  </si>
  <si>
    <t>BLMQI.22L7.B1I1_MQ</t>
  </si>
  <si>
    <t>BLMQI.22L7.B2E3_MQ</t>
  </si>
  <si>
    <t>BLMQI.23L7.B1I3_MQ</t>
  </si>
  <si>
    <t>BLMQI.23L7.B2E1_MQ</t>
  </si>
  <si>
    <t>BLMQI.23L7.B1I2_MQ</t>
  </si>
  <si>
    <t>BLMQI.23L7.B2E2_MQ</t>
  </si>
  <si>
    <t>BLMQI.23L7.B1I1_MQ</t>
  </si>
  <si>
    <t>BLMQI.23L7.B2E3_MQ</t>
  </si>
  <si>
    <t>BLMQI.24L7.B1I3_MQ</t>
  </si>
  <si>
    <t>BLMQI.24L7.B2E1_MQ</t>
  </si>
  <si>
    <t>BLMQI.24L7.B1I2_MQ</t>
  </si>
  <si>
    <t>BLMQI.24L7.B2E2_MQ</t>
  </si>
  <si>
    <t>BLMQI.24L7.B1I1_MQ</t>
  </si>
  <si>
    <t>BLMQI.24L7.B2E3_MQ</t>
  </si>
  <si>
    <t>BLMQI.25L7.B1I3_MQ</t>
  </si>
  <si>
    <t>BLMQI.25L7.B2E1_MQ</t>
  </si>
  <si>
    <t>BLMQI.25L7.B1I2_MQ</t>
  </si>
  <si>
    <t>BLMQI.25L7.B2E2_MQ</t>
  </si>
  <si>
    <t>BLMQI.25L7.B1I1_MQ</t>
  </si>
  <si>
    <t>BLMQI.25L7.B2E3_MQ</t>
  </si>
  <si>
    <t>BLMQI.26L7.B1I3_MQ</t>
  </si>
  <si>
    <t>BLMQI.26L7.B2E1_MQ</t>
  </si>
  <si>
    <t>BLMQI.26L7.B1I2_MQ</t>
  </si>
  <si>
    <t>BLMQI.26L7.B2E2_MQ</t>
  </si>
  <si>
    <t>BLMQI.26L7.B1I1_MQ</t>
  </si>
  <si>
    <t>BLMQI.26L7.B2E3_MQ</t>
  </si>
  <si>
    <t>BLMQI.20L7.B1I3_MQ</t>
  </si>
  <si>
    <t>BLMQI.20L7.B2E1_MQ</t>
  </si>
  <si>
    <t>BLMQI.20L7.B1I2_MQ</t>
  </si>
  <si>
    <t>BLMQI.20L7.B2E2_MQ</t>
  </si>
  <si>
    <t>BLMQI.20L7.B1I1_MQ</t>
  </si>
  <si>
    <t>BLMQI.20L7.B2E3_MQ</t>
  </si>
  <si>
    <t>BLMQI.27L7.B1I3_MQ</t>
  </si>
  <si>
    <t>BLMQI.27L7.B2E1_MQ</t>
  </si>
  <si>
    <t>BLMQI.27L7.B1I2_MQ</t>
  </si>
  <si>
    <t>BLMQI.27L7.B2E2_MQ</t>
  </si>
  <si>
    <t>BLMQI.27L7.B1I1_MQ</t>
  </si>
  <si>
    <t>BLMQI.27L7.B2E3_MQ</t>
  </si>
  <si>
    <t>BLMQI.28L7.B1I3_MQ</t>
  </si>
  <si>
    <t>BLMQI.28L7.B2E1_MQ</t>
  </si>
  <si>
    <t>BLMQI.28L7.B1I2_MQ</t>
  </si>
  <si>
    <t>BLMQI.28L7.B2E2_MQ</t>
  </si>
  <si>
    <t>BLMQI.28L7.B1I1_MQ</t>
  </si>
  <si>
    <t>BLMQI.28L7.B2E3_MQ</t>
  </si>
  <si>
    <t>BLMQI.29L7.B1I3_MQ</t>
  </si>
  <si>
    <t>BLMQI.29L7.B2E1_MQ</t>
  </si>
  <si>
    <t>BLMQI.29L7.B1I2_MQ</t>
  </si>
  <si>
    <t>BLMQI.29L7.B2E2_MQ</t>
  </si>
  <si>
    <t>BLMQI.29L7.B1I1_MQ</t>
  </si>
  <si>
    <t>BLMQI.29L7.B2E3_MQ</t>
  </si>
  <si>
    <t>BLMQI.30L7.B1I3_MQ</t>
  </si>
  <si>
    <t>BLMQI.30L7.B2E1_MQ</t>
  </si>
  <si>
    <t>BLMQI.30L7.B1I2_MQ</t>
  </si>
  <si>
    <t>BLMQI.30L7.B2E2_MQ</t>
  </si>
  <si>
    <t>BLMQI.30L7.B1I1_MQ</t>
  </si>
  <si>
    <t>BLMQI.30L7.B2E3_MQ</t>
  </si>
  <si>
    <t>BLMQI.31L7.B1I3_MQ</t>
  </si>
  <si>
    <t>BLMQI.31L7.B2E1_MQ</t>
  </si>
  <si>
    <t>BLMQI.31L7.B1I2_MQ</t>
  </si>
  <si>
    <t>BLMQI.31L7.B2E2_MQ</t>
  </si>
  <si>
    <t>BLMQI.31L7.B1I1_MQ</t>
  </si>
  <si>
    <t>BLMQI.31L7.B2E3_MQ</t>
  </si>
  <si>
    <t>BLMQI.32L7.B1I3_MQ</t>
  </si>
  <si>
    <t>BLMQI.32L7.B2E1_MQ</t>
  </si>
  <si>
    <t>BLMQI.32L7.B1I2_MQ</t>
  </si>
  <si>
    <t>BLMQI.32L7.B2E2_MQ</t>
  </si>
  <si>
    <t>BLMQI.32L7.B1I1_MQ</t>
  </si>
  <si>
    <t>BLMQI.32L7.B2E3_MQ</t>
  </si>
  <si>
    <t>BLMQI.33L7.B1I3_MQ</t>
  </si>
  <si>
    <t>BLMQI.33L7.B2E1_MQ</t>
  </si>
  <si>
    <t>BLMQI.33L7.B1I2_MQ</t>
  </si>
  <si>
    <t>BLMQI.33L7.B2E2_MQ</t>
  </si>
  <si>
    <t>BLMQI.33L7.B1I1_MQ</t>
  </si>
  <si>
    <t>BLMQI.33L7.B2E3_MQ</t>
  </si>
  <si>
    <t>BLMQI.A34R8</t>
  </si>
  <si>
    <t>BLMQI.14L7.B1I3_MQ</t>
  </si>
  <si>
    <t>BLMQI.14L7.B2E1_MQ</t>
  </si>
  <si>
    <t>BLMQI.14L7.B1I2_MQ</t>
  </si>
  <si>
    <t>BLMQI.14L7.B2E2_MQ</t>
  </si>
  <si>
    <t>BLMQI.14L7.B1I1_MQ</t>
  </si>
  <si>
    <t>BLMQI.14L7.B2E3_MQ</t>
  </si>
  <si>
    <t>BLMQI.15L7.B1I3_MQ</t>
  </si>
  <si>
    <t>BLMQI.15L7.B2E1_MQ</t>
  </si>
  <si>
    <t>BLMQI.15L7.B1I2_MQ</t>
  </si>
  <si>
    <t>BLMQI.15L7.B2E2_MQ</t>
  </si>
  <si>
    <t>BLMQI.15L7.B1I1_MQ</t>
  </si>
  <si>
    <t>BLMQI.15L7.B2E3_MQ</t>
  </si>
  <si>
    <t>BLMQI.16L7.B1I3_MQ</t>
  </si>
  <si>
    <t>BLMQI.16L7.B2E1_MQ</t>
  </si>
  <si>
    <t>BLMQI.16L7.B1I2_MQ</t>
  </si>
  <si>
    <t>BLMQI.16L7.B2E2_MQ</t>
  </si>
  <si>
    <t>BLMQI.16L7.B1I1_MQ</t>
  </si>
  <si>
    <t>BLMQI.16L7.B2E3_MQ</t>
  </si>
  <si>
    <t>BLMQI.17L7.B1I3_MQ</t>
  </si>
  <si>
    <t>BLMQI.17L7.B2E1_MQ</t>
  </si>
  <si>
    <t>BLMQI.17L7.B1I2_MQ</t>
  </si>
  <si>
    <t>BLMQI.17L7.B2E2_MQ</t>
  </si>
  <si>
    <t>BLMQI.17L7.B1I1_MQ</t>
  </si>
  <si>
    <t>BLMQI.17L7.B2E3_MQ</t>
  </si>
  <si>
    <t>BLMQI.18L7.B1I3_MQ</t>
  </si>
  <si>
    <t>BLMQI.18L7.B2E1_MQ</t>
  </si>
  <si>
    <t>BLMQI.18L7.B1I2_MQ</t>
  </si>
  <si>
    <t>BLMQI.18L7.B2E2_MQ</t>
  </si>
  <si>
    <t>BLMQI.18L7.B1I1_MQ</t>
  </si>
  <si>
    <t>BLMQI.18L7.B2E3_MQ</t>
  </si>
  <si>
    <t>BLMQI.A33L8</t>
  </si>
  <si>
    <t>BYPLM.A34R7_CFC_7</t>
  </si>
  <si>
    <t>BLMQI.D18L7</t>
  </si>
  <si>
    <t>BLMQI.E18L7</t>
  </si>
  <si>
    <t>BLMQI.F18L7</t>
  </si>
  <si>
    <t>BLMQI.A19L7</t>
  </si>
  <si>
    <t>BLMQI.B19L7</t>
  </si>
  <si>
    <t>BLMQI.C19L7</t>
  </si>
  <si>
    <t>BLMQI.D19L7</t>
  </si>
  <si>
    <t>BLMQI.E19L7</t>
  </si>
  <si>
    <t>BLMQI.F19L7</t>
  </si>
  <si>
    <t>BLMQI.A20L7</t>
  </si>
  <si>
    <t>BLMQI.B20L7</t>
  </si>
  <si>
    <t>BLMQI.C20L7</t>
  </si>
  <si>
    <t>BLMQI.D20L7</t>
  </si>
  <si>
    <t>BLMQI.E20L7</t>
  </si>
  <si>
    <t>BLMQI.F20L7</t>
  </si>
  <si>
    <t>BLMQI.A21L7</t>
  </si>
  <si>
    <t>BLMQI.B21L7</t>
  </si>
  <si>
    <t>BLMQI.C21L7</t>
  </si>
  <si>
    <t>BLMQI.D21L7</t>
  </si>
  <si>
    <t>BLMQI.E21L7</t>
  </si>
  <si>
    <t>BLMQI.F21L7</t>
  </si>
  <si>
    <t>BLMQI.A22L7</t>
  </si>
  <si>
    <t>BLMQI.B22L7</t>
  </si>
  <si>
    <t>BLMQI.C22L7</t>
  </si>
  <si>
    <t>BLMQI.D22L7</t>
  </si>
  <si>
    <t>BLMQI.E22L7</t>
  </si>
  <si>
    <t>BLMQI.F22L7</t>
  </si>
  <si>
    <t>BLMQI.A23L7</t>
  </si>
  <si>
    <t>BLMQI.B23L7</t>
  </si>
  <si>
    <t>BLMQI.C23L7</t>
  </si>
  <si>
    <t>BLMQI.D23L7</t>
  </si>
  <si>
    <t>BLMQI.E23L7</t>
  </si>
  <si>
    <t>BLMQI.F23L7</t>
  </si>
  <si>
    <t>BLMQI.B24L7</t>
  </si>
  <si>
    <t>BLMQI.C24L7</t>
  </si>
  <si>
    <t>BLMQI.D24L7</t>
  </si>
  <si>
    <t>BLMQI.E24L7</t>
  </si>
  <si>
    <t>BLMQI.F24L7</t>
  </si>
  <si>
    <t>BLMQI.A25L7</t>
  </si>
  <si>
    <t>BLMQI.B25L7</t>
  </si>
  <si>
    <t>BLMQI.C25L7</t>
  </si>
  <si>
    <t>BLMQI.D25L7</t>
  </si>
  <si>
    <t>BLMQI.E25L7</t>
  </si>
  <si>
    <t>BLMQI.F25L7</t>
  </si>
  <si>
    <t>BLMQI.A26L7</t>
  </si>
  <si>
    <t>BLMQI.B26L7</t>
  </si>
  <si>
    <t>BLMQI.C26L7</t>
  </si>
  <si>
    <t>BLMQI.D26L7</t>
  </si>
  <si>
    <t>BLMQI.E26L7</t>
  </si>
  <si>
    <t>BLMQI.F26L7</t>
  </si>
  <si>
    <t>BLMQI.G9L7</t>
  </si>
  <si>
    <t>BLMQI.G10L7</t>
  </si>
  <si>
    <t>BLMEI.P6R7</t>
  </si>
  <si>
    <t>BLMEI.Q6R7</t>
  </si>
  <si>
    <t>BLMEI.R6R7</t>
  </si>
  <si>
    <t>BLMEI.A7R7</t>
  </si>
  <si>
    <t>BLMQI.A4R7</t>
  </si>
  <si>
    <t>BLMQI.B4R7</t>
  </si>
  <si>
    <t>BLMQI.C4R7</t>
  </si>
  <si>
    <t>BLMQI.D4R7</t>
  </si>
  <si>
    <t>BLMQI.E4R7</t>
  </si>
  <si>
    <t>BLMQI.A5R7</t>
  </si>
  <si>
    <t>BLMQI.B5R7</t>
  </si>
  <si>
    <t>BLMQI.C5R7</t>
  </si>
  <si>
    <t>BLMQI.D5R7</t>
  </si>
  <si>
    <t>BLMQI.E5R7</t>
  </si>
  <si>
    <t>BLMQI.F5R7</t>
  </si>
  <si>
    <t>BLMQI.A6R7</t>
  </si>
  <si>
    <t>BLMQI.B6R7</t>
  </si>
  <si>
    <t>BLMQI.C6R7</t>
  </si>
  <si>
    <t>BLMQI.D6R7</t>
  </si>
  <si>
    <t>BLMQI.E6R7</t>
  </si>
  <si>
    <t>BLMQI.A7R7</t>
  </si>
  <si>
    <t>BLMQI.B7R7</t>
  </si>
  <si>
    <t>BLMQI.C7R7</t>
  </si>
  <si>
    <t>BLMQI.D7R7</t>
  </si>
  <si>
    <t>BLMQI.E7R7</t>
  </si>
  <si>
    <t>BLMQI.F7R7</t>
  </si>
  <si>
    <t>BLMQI.A8R7</t>
  </si>
  <si>
    <t>BLMQI.B8R7</t>
  </si>
  <si>
    <t>BLMQI.C8R7</t>
  </si>
  <si>
    <t>BLMQI.D8R7</t>
  </si>
  <si>
    <t>BLMQI.E8R7</t>
  </si>
  <si>
    <t>BLMQI.F8R7</t>
  </si>
  <si>
    <t>BLMQI.A9R7</t>
  </si>
  <si>
    <t>BLMQI.B9R7</t>
  </si>
  <si>
    <t>BLMQI.C9R7</t>
  </si>
  <si>
    <t>BLMEI.H4R7</t>
  </si>
  <si>
    <t>BLMEI.I4R7</t>
  </si>
  <si>
    <t>BLMEI.L4R7</t>
  </si>
  <si>
    <t>BLMEI.A5R7</t>
  </si>
  <si>
    <t>BLMEI.B5R7</t>
  </si>
  <si>
    <t>BLMEI.C5R7</t>
  </si>
  <si>
    <t>BLMEI.D5R7</t>
  </si>
  <si>
    <t>BLMEI.E5R7</t>
  </si>
  <si>
    <t>BLMEI.F5R7</t>
  </si>
  <si>
    <t>BLMEI.G5R7</t>
  </si>
  <si>
    <t>BLMEI.H5R7</t>
  </si>
  <si>
    <t>BLMEI.I5R7</t>
  </si>
  <si>
    <t>BLMEI.L5R7</t>
  </si>
  <si>
    <t>BLMEI.M5R7</t>
  </si>
  <si>
    <t>BLMEI.N5R7</t>
  </si>
  <si>
    <t>BLMEI.A6R7</t>
  </si>
  <si>
    <t>BLMEI.B6R7</t>
  </si>
  <si>
    <t>BLMEI.C6R7</t>
  </si>
  <si>
    <t>BLMEI.D6R7</t>
  </si>
  <si>
    <t>BLMEI.E6R7</t>
  </si>
  <si>
    <t>BLMEI.F6R7</t>
  </si>
  <si>
    <t>BLMEI.G6R7</t>
  </si>
  <si>
    <t>BLMEI.H6R7</t>
  </si>
  <si>
    <t>BLMEI.I6R7</t>
  </si>
  <si>
    <t>BLMEI.L6R7</t>
  </si>
  <si>
    <t>BLMEI.M6R7</t>
  </si>
  <si>
    <t>BLMEI.N6R7</t>
  </si>
  <si>
    <t>BLMEI.O6R7</t>
  </si>
  <si>
    <t>TCLA..A6L7.B2</t>
  </si>
  <si>
    <t>TCLA.A6L7.B2</t>
  </si>
  <si>
    <t>TCLA.E6L7.B2</t>
  </si>
  <si>
    <t>TCLA.B7L7.B1</t>
  </si>
  <si>
    <t>BLMEI.6R7.B1E1_TCLA.C6R7.B1</t>
  </si>
  <si>
    <t>BLMES.6R7.B1E1_TCLA.C6R7.B1</t>
  </si>
  <si>
    <t>BLMEI.6R7.B1E1_TCLA.D6R7.B1</t>
  </si>
  <si>
    <t>BLMES.6R7.B1E1_TCLA.D6R7.B1</t>
  </si>
  <si>
    <t>BLMEI.6R7.B1E1_MBW.C6R7</t>
  </si>
  <si>
    <t>BLMES.6R7.B1E1_MBW.C6R7</t>
  </si>
  <si>
    <t>BLMEI.6R7.B1E1_MBW.D6R7</t>
  </si>
  <si>
    <t>BLMES.6R7.B1E1_MBW.D6R7</t>
  </si>
  <si>
    <t>BLMQI.13L7.B2I2_MQ</t>
  </si>
  <si>
    <t>BLMQI.13L7.B1E1_MQ</t>
  </si>
  <si>
    <t>BLMQI.13L7.B2I3_MQ</t>
  </si>
  <si>
    <t>BLMQI.19L7.B1E3_MQ</t>
  </si>
  <si>
    <t>BLMQI.19L7.B2I1_MQ</t>
  </si>
  <si>
    <t>BLMQI.19L7.B1E2_MQ</t>
  </si>
  <si>
    <t>BLMQI.19L7.B2I2_MQ</t>
  </si>
  <si>
    <t>BLMQI.19L7.B1E1_MQ</t>
  </si>
  <si>
    <t>BLMQI.19L7.B2I3_MQ</t>
  </si>
  <si>
    <t>BJBAP.A11L7</t>
  </si>
  <si>
    <t>BJBHT.A11L7</t>
  </si>
  <si>
    <t>BJBHT.A12L7</t>
  </si>
  <si>
    <t>IP 7</t>
  </si>
  <si>
    <t>7 Right</t>
  </si>
  <si>
    <t>RR73-BY01</t>
  </si>
  <si>
    <t>RR77-BY01</t>
  </si>
  <si>
    <t>N.</t>
  </si>
  <si>
    <t>Location</t>
  </si>
  <si>
    <t>IC</t>
  </si>
  <si>
    <t>SEM</t>
  </si>
  <si>
    <t>CFC</t>
  </si>
  <si>
    <t>IN</t>
  </si>
  <si>
    <t>CR</t>
  </si>
  <si>
    <t>in-chas.</t>
  </si>
  <si>
    <t>TCSM.A4L7.B1</t>
  </si>
  <si>
    <t>TCSG.A4R7.B1</t>
  </si>
  <si>
    <t>1-1</t>
  </si>
  <si>
    <t>Half octant 7 right</t>
  </si>
  <si>
    <t>Half octant 7 left</t>
  </si>
  <si>
    <t>An. Patch_In</t>
  </si>
  <si>
    <t>UA=Ra_Cr_CFC_In</t>
  </si>
  <si>
    <t>TCP.A6L7.B1</t>
  </si>
  <si>
    <t>TCP.B6L7.B1</t>
  </si>
  <si>
    <t>TCP.C6L7.B1</t>
  </si>
  <si>
    <t>TCP.D6L7.B1</t>
  </si>
  <si>
    <t>TCSG.A4L7.B1</t>
  </si>
  <si>
    <t>TCSM.A4R7.B1</t>
  </si>
  <si>
    <t>TCSM.B4L7.B1</t>
  </si>
  <si>
    <t>TCSM.A4R7.B2</t>
  </si>
  <si>
    <t>TCSG.B4L7.B1</t>
  </si>
  <si>
    <t>TCSG.A4R7.B2</t>
  </si>
  <si>
    <t>TCSG.A4L7.B2</t>
  </si>
  <si>
    <t>TCSM.B4R7.B2</t>
  </si>
  <si>
    <t>TCSM.A4L7.B2</t>
  </si>
  <si>
    <t>TCSG.B4R7.B2</t>
  </si>
  <si>
    <t>MQW.B4L7</t>
  </si>
  <si>
    <t>BJBAP.C4L7</t>
  </si>
  <si>
    <t>MQW.B4R7</t>
  </si>
  <si>
    <t>TCSM.C4L7.B1</t>
  </si>
  <si>
    <t>TCSM.C4R7.B2</t>
  </si>
  <si>
    <t>2-1</t>
  </si>
  <si>
    <t>TCSG.C4L7.B1</t>
  </si>
  <si>
    <t>TCSG.C4R7.B2</t>
  </si>
  <si>
    <t>TCSG.B4L7.B2</t>
  </si>
  <si>
    <t>TCSG.B4R7.B1</t>
  </si>
  <si>
    <t>TCSM.B4L7.B2</t>
  </si>
  <si>
    <t>TCSM.B4R7.B1</t>
  </si>
  <si>
    <t>TCSM.D4L7.B1</t>
  </si>
  <si>
    <t>BJBAP.E4L7</t>
  </si>
  <si>
    <t>TCSM.D4R7.B2</t>
  </si>
  <si>
    <t>BJBAP.E4R7</t>
  </si>
  <si>
    <t>TCSG.D4L7.B1</t>
  </si>
  <si>
    <t>TCSG.D4R7.B2</t>
  </si>
  <si>
    <t>MQW.B5L7</t>
  </si>
  <si>
    <t>MQW.B5R7</t>
  </si>
  <si>
    <t>TCSG.A5L7.B2</t>
  </si>
  <si>
    <t>TCSG.A5R7.B1</t>
  </si>
  <si>
    <t>4-1</t>
  </si>
  <si>
    <t>TCSM.A5L7.B2</t>
  </si>
  <si>
    <t>TCSM.A5R7.B1</t>
  </si>
  <si>
    <t>TCSG.B5L7.B2</t>
  </si>
  <si>
    <t>TCSG.B5R7.B1</t>
  </si>
  <si>
    <t>TCSM.B5L7.B2</t>
  </si>
  <si>
    <t>TCSM.B5R7.B1</t>
  </si>
  <si>
    <t>TCSM.A5L7.B1</t>
  </si>
  <si>
    <t>TCSM.A5R7.B2</t>
  </si>
  <si>
    <t>TCSG.A5L7.B1</t>
  </si>
  <si>
    <t>TCSG.A5R7.B2</t>
  </si>
  <si>
    <t>TCSM.B5L7.B1</t>
  </si>
  <si>
    <t>TCSM.B5R7.B2</t>
  </si>
  <si>
    <t>TCSG.B5L7.B1</t>
  </si>
  <si>
    <t>BJBAP.D5L7</t>
  </si>
  <si>
    <t>TCSG.B5R7.B2</t>
  </si>
  <si>
    <t>BJBAP.D5R7</t>
  </si>
  <si>
    <t>TCSG.C5L7.B2</t>
  </si>
  <si>
    <t>TCSG.C5R7.B1</t>
  </si>
  <si>
    <t>TCSM.C5L7.B2</t>
  </si>
  <si>
    <t>TCSM.C5R7.B1</t>
  </si>
  <si>
    <t>TCSG.D5L7.B2</t>
  </si>
  <si>
    <t>BJBAP.E5L7</t>
  </si>
  <si>
    <t>TCSG.D5R7.B1</t>
  </si>
  <si>
    <t>BJBAP.E5R7</t>
  </si>
  <si>
    <t>TCSM.D5L7.B2</t>
  </si>
  <si>
    <t>TCSM.D5R7.B1</t>
  </si>
  <si>
    <t>TCSG.E5L7.B2</t>
  </si>
  <si>
    <t>TCSG.E5R7.B1</t>
  </si>
  <si>
    <t>TCSM.E5L7.B2</t>
  </si>
  <si>
    <t>TCSM.E5R7.B1</t>
  </si>
  <si>
    <t>TCSG.6L7.B2</t>
  </si>
  <si>
    <t>TCSG.6R7.B1</t>
  </si>
  <si>
    <t>7-1</t>
  </si>
  <si>
    <t>TCSM.6L7.B2</t>
  </si>
  <si>
    <t>TCSM.6R7.B1</t>
  </si>
  <si>
    <t>TLCA..A6L7.B2</t>
  </si>
  <si>
    <t>TCLA.A6R7.B1</t>
  </si>
  <si>
    <t>TCSM.A6L7.B1</t>
  </si>
  <si>
    <t>TCSM.A6R7.B2</t>
  </si>
  <si>
    <t>TCSG.A6L7.B1</t>
  </si>
  <si>
    <t>TCSG.A6R7.B2</t>
  </si>
  <si>
    <t>TCSM.B6L7.B1</t>
  </si>
  <si>
    <t>TCSM.B6R7.B2</t>
  </si>
  <si>
    <t>TCSG.B6L7.B1</t>
  </si>
  <si>
    <t>TCSG.B6R7.B2</t>
  </si>
  <si>
    <t>TCLA.C6R7.B1</t>
  </si>
  <si>
    <t>8-1</t>
  </si>
  <si>
    <t>TCHSS.6L7.B1</t>
  </si>
  <si>
    <t>BJBAP.C6L7</t>
  </si>
  <si>
    <t>TCHSS.6R7.B2</t>
  </si>
  <si>
    <t>TCHSH.6L7.B1</t>
  </si>
  <si>
    <t>TCHSH.6R7.B2</t>
  </si>
  <si>
    <t>TCHSV.6L7.B1</t>
  </si>
  <si>
    <t>TCHSV.6R7.B2</t>
  </si>
  <si>
    <t>BJBAP.D6R7</t>
  </si>
  <si>
    <t>BJBAP.D6L7</t>
  </si>
  <si>
    <t>TCP.C6.L7.B1</t>
  </si>
  <si>
    <t>9-1</t>
  </si>
  <si>
    <t>BJBAP.E6L7</t>
  </si>
  <si>
    <t>BJBAP.E6R7</t>
  </si>
  <si>
    <t>BJBAP.F6L7</t>
  </si>
  <si>
    <t>BJBAP.F6R7</t>
  </si>
  <si>
    <t>MQ.7L7</t>
  </si>
  <si>
    <t>BJBAP.A7L7</t>
  </si>
  <si>
    <t>MBA.8L7</t>
  </si>
  <si>
    <t>BJBAP.A8L7</t>
  </si>
  <si>
    <t>BJBAP.B8L7</t>
  </si>
  <si>
    <t>MBA.8R7</t>
  </si>
  <si>
    <t>BJBAP.A9L7</t>
  </si>
  <si>
    <t>BJBAP.B8R7</t>
  </si>
  <si>
    <t>BJBAP.A10L7</t>
  </si>
  <si>
    <t>MBA.11L7</t>
  </si>
  <si>
    <t>BJBAP.B11L7</t>
  </si>
  <si>
    <t>MBA.11R7</t>
  </si>
  <si>
    <t>BJBAP.B11R7</t>
  </si>
  <si>
    <t>2-2</t>
  </si>
  <si>
    <t>BYPLM.A20R7</t>
  </si>
  <si>
    <t>BYPLM.A21R7</t>
  </si>
  <si>
    <t>BYPLM.A22R7</t>
  </si>
  <si>
    <t>BYPLM.A23R7</t>
  </si>
  <si>
    <t>BYPLM.A24R7</t>
  </si>
  <si>
    <t>BYPLM.A25R7</t>
  </si>
  <si>
    <t>3-2</t>
  </si>
  <si>
    <t>BYPLM.A26R7</t>
  </si>
  <si>
    <t>BYPLM.A27R7</t>
  </si>
  <si>
    <t>BYPLM.A28R7</t>
  </si>
  <si>
    <t>BYPLM.A29R7</t>
  </si>
  <si>
    <t>BYPLM.A26L7_CFC_5</t>
  </si>
  <si>
    <t>BYPLM.A26L7_CFC_6</t>
  </si>
  <si>
    <t>BJBHT.A27L7</t>
  </si>
  <si>
    <t>BYPLM.A27L7_CFC_1</t>
  </si>
  <si>
    <t>BYPLM.A27L7_CFC_2</t>
  </si>
  <si>
    <t>BYPLM.A27L7_CFC_3</t>
  </si>
  <si>
    <t>BYPLM.A27L7_CFC_4</t>
  </si>
  <si>
    <t>BYPLM.A27L7_CFC_5</t>
  </si>
  <si>
    <t>BYPLM.A27L7_CFC_6</t>
  </si>
  <si>
    <t>BYPLM.A28L7_CFC_1</t>
  </si>
  <si>
    <t>BYPLM.A28L7_CFC_2</t>
  </si>
  <si>
    <t>BYPLM.A28L7_CFC_3</t>
  </si>
  <si>
    <t>BYPLM.A28L7_CFC_4</t>
  </si>
  <si>
    <t>BYPLM.A28L7_CFC_5</t>
  </si>
  <si>
    <t>BYPLM.A28L7_CFC_6</t>
  </si>
  <si>
    <t>BJBHT.A29L7</t>
  </si>
  <si>
    <t>BYPLM.A29L7_CFC_1</t>
  </si>
  <si>
    <t>BYPLM.A29L7_CFC_2</t>
  </si>
  <si>
    <t>BYPLM.A29L7_CFC_3</t>
  </si>
  <si>
    <t>BYPLM.A29L7_CFC_4</t>
  </si>
  <si>
    <t>BYPLM.A29L7_CFC_5</t>
  </si>
  <si>
    <t>BYPLM.A29L7_CFC_6</t>
  </si>
  <si>
    <t>BJBHT.A30L7</t>
  </si>
  <si>
    <t>BYPLM.A30L7_CFC_1</t>
  </si>
  <si>
    <t>BYPLM.A30L7_CFC_2</t>
  </si>
  <si>
    <t>BYPLM.A30L7_CFC_3</t>
  </si>
  <si>
    <t>BYPLM.A30L7_CFC_4</t>
  </si>
  <si>
    <t>BYPLM.A30L7_CFC_5</t>
  </si>
  <si>
    <t>BYPLM.A30L7_CFC_6</t>
  </si>
  <si>
    <t>BJBHT.A31L7</t>
  </si>
  <si>
    <t>BYPLM.A31L7_CFC_1</t>
  </si>
  <si>
    <t>BYPLM.A31L7_CFC_2</t>
  </si>
  <si>
    <t>BYPLM.A31L7_CFC_3</t>
  </si>
  <si>
    <t>BYPLM.A31L7_CFC_4</t>
  </si>
  <si>
    <t>BJBAP.A10R7_7</t>
  </si>
  <si>
    <t>BJBAP.A10R7_8</t>
  </si>
  <si>
    <t>BJBAP.A11R7_7</t>
  </si>
  <si>
    <t>BJBAP.A11R7_8</t>
  </si>
  <si>
    <t>BJBAP.B11R7_7</t>
  </si>
  <si>
    <t>BJBAP.B11R7_8</t>
  </si>
  <si>
    <t>BYPLM.A12R7_CFC_7</t>
  </si>
  <si>
    <t>BYPLM.A12R7_CFC_8</t>
  </si>
  <si>
    <t>BYPLM.A13R7_CFC_7</t>
  </si>
  <si>
    <t>BYPLM.A13R7_CFC_8</t>
  </si>
  <si>
    <t>BYPLM.A14R7_CFC_7</t>
  </si>
  <si>
    <t>BYPLM.A14R7_CFC_8</t>
  </si>
  <si>
    <t>BYPLM.A15R7_CFC_7</t>
  </si>
  <si>
    <t>BYPLM.A15R7_CFC_8</t>
  </si>
  <si>
    <t>BYPLM.A16R7_CFC_7</t>
  </si>
  <si>
    <t>BYPLM.A16R7_CFC_8</t>
  </si>
  <si>
    <t>BYPLM.A17R7_CFC_7</t>
  </si>
  <si>
    <t>BYPLM.A17R7_CFC_8</t>
  </si>
  <si>
    <t>BJBAP.A10L7_4</t>
  </si>
  <si>
    <t>BJBAP.A10L7_5</t>
  </si>
  <si>
    <t>BJBAP.A10L7_6</t>
  </si>
  <si>
    <t>BJBAP.A11L7_1</t>
  </si>
  <si>
    <t>BJBAP.A11L7_2</t>
  </si>
  <si>
    <t>BJBAP.A11L7_3</t>
  </si>
  <si>
    <t>BJBAP.A11L7_4</t>
  </si>
  <si>
    <t>BJBAP.A11L7_5</t>
  </si>
  <si>
    <t>BJBAP.A11L7_6</t>
  </si>
  <si>
    <t>BYPLM.A12L7_CFC_1</t>
  </si>
  <si>
    <t>BYPLM.A12L7_CFC_2</t>
  </si>
  <si>
    <t>BYPLM.A12L7_CFC_3</t>
  </si>
  <si>
    <t>BYPLM.A12L7_CFC_4</t>
  </si>
  <si>
    <t>BYPLM.A12L7_CFC_5</t>
  </si>
  <si>
    <t>BYPLM.A12L7_CFC_6</t>
  </si>
  <si>
    <t>BJBHT.A13L7</t>
  </si>
  <si>
    <t>BYPLM.A13L7_CFC_1</t>
  </si>
  <si>
    <t>BYPLM.A13L7_CFC_2</t>
  </si>
  <si>
    <t>BYPLM.A13L7_CFC_3</t>
  </si>
  <si>
    <t>BYPLM.A13L7_CFC_4</t>
  </si>
  <si>
    <t>BYPLM.A13L7_CFC_5</t>
  </si>
  <si>
    <t>BYPLM.A13L7_CFC_6</t>
  </si>
  <si>
    <t>BYPLM.A14L7_CFC_1</t>
  </si>
  <si>
    <t>BYPLM.A14L7_CFC_2</t>
  </si>
  <si>
    <t>BYPLM.A14L7_CFC_3</t>
  </si>
  <si>
    <t>BYPLM.A14L7_CFC_4</t>
  </si>
  <si>
    <t>BYPLM.A14L7_CFC_5</t>
  </si>
  <si>
    <t>BYPLM.A14L7_CFC_6</t>
  </si>
  <si>
    <t>BJBHT.A15L7</t>
  </si>
  <si>
    <t>BYPLM.A15L7_CFC_1</t>
  </si>
  <si>
    <t>BYPLM.A15L7_CFC_2</t>
  </si>
  <si>
    <t>BYPLM.A15L7_CFC_3</t>
  </si>
  <si>
    <t>BYPLM.A15L7_CFC_4</t>
  </si>
  <si>
    <t>BYPLM.A15L7_CFC_5</t>
  </si>
  <si>
    <t>BYPLM.A15L7_CFC_6</t>
  </si>
  <si>
    <t>BJBHT.A16L7</t>
  </si>
  <si>
    <t>BYPLM.A16L7_CFC_1</t>
  </si>
  <si>
    <t>BYPLM.A16L7_CFC_2</t>
  </si>
  <si>
    <t>BYPLM.A16L7_CFC_3</t>
  </si>
  <si>
    <t>BYPLM.A16L7_CFC_4</t>
  </si>
  <si>
    <t>BYPLM.A16L7_CFC_5</t>
  </si>
  <si>
    <t>BYPLM.A16L7_CFC_6</t>
  </si>
  <si>
    <t>BJBHT.A17L7</t>
  </si>
  <si>
    <t>BYPLM.A17L7_CFC_1</t>
  </si>
  <si>
    <t>BYPLM.A17L7_CFC_2</t>
  </si>
  <si>
    <t>BYPLM.A17L7_CFC_3</t>
  </si>
  <si>
    <t>BYPLM.A17L7_CFC_4</t>
  </si>
  <si>
    <t>SR7=BY05_G_11_7</t>
  </si>
  <si>
    <t>SR7=BY05_G_11_8</t>
  </si>
  <si>
    <t>SR7=BY05_G_12_7</t>
  </si>
  <si>
    <t>SR7=BY05_G_12_8</t>
  </si>
  <si>
    <t>SR7=BY02_3_10_7_1</t>
  </si>
  <si>
    <t>SR7=BY02_3_10_7_2</t>
  </si>
  <si>
    <t>SR7=BY02_3_10_7_3</t>
  </si>
  <si>
    <t>SR7=BY02_3_10_7_4</t>
  </si>
  <si>
    <t>SR7=BY02_3_11_8_1</t>
  </si>
  <si>
    <t>SR7=BY02_3_11_8_2</t>
  </si>
  <si>
    <t>SR7=BY02_3_11_8_3</t>
  </si>
  <si>
    <t>SR7=BY02_3_11_8_4</t>
  </si>
  <si>
    <t>SR7=BY02_3_13_9_1</t>
  </si>
  <si>
    <t>SR7=BY02_3_13_9_2</t>
  </si>
  <si>
    <t>SR7=BY02_3_13_9_3</t>
  </si>
  <si>
    <t>SR7=BY02_3_13_9_4</t>
  </si>
  <si>
    <t>SR7=BY02_3_14_10_1</t>
  </si>
  <si>
    <t>SR7=BY02_3_14_10_2</t>
  </si>
  <si>
    <t>BYPLM.A23R7_7</t>
  </si>
  <si>
    <t>BYPLM.A23R7_8</t>
  </si>
  <si>
    <t>BYPLM.A24R7_7</t>
  </si>
  <si>
    <t>BYPLM.A24R7_8</t>
  </si>
  <si>
    <t>BYPLM.A25R7_7</t>
  </si>
  <si>
    <t>BYPLM.A25R7_8</t>
  </si>
  <si>
    <t>BYPLM.A26R7_7</t>
  </si>
  <si>
    <t>BYPLM.A26R7_8</t>
  </si>
  <si>
    <t>BYPLM.A27R7_7</t>
  </si>
  <si>
    <t>BYPLM.A27R7_8</t>
  </si>
  <si>
    <t>BYPLM.A28R7_7</t>
  </si>
  <si>
    <t>BYPLM.A28R7_8</t>
  </si>
  <si>
    <t>BYPLM.A29R7_7</t>
  </si>
  <si>
    <t>BYPLM.A29R7_8</t>
  </si>
  <si>
    <t>SR7=BY05_H_7_7</t>
  </si>
  <si>
    <t>SR7=BY05_H_7_8</t>
  </si>
  <si>
    <t>SR7=BY05_H_8_7</t>
  </si>
  <si>
    <t>SR7=BY05_H_8_8</t>
  </si>
  <si>
    <t>SR7=BY05_H_9_7</t>
  </si>
  <si>
    <t>SR7=BY05_H_9_8</t>
  </si>
  <si>
    <t>SR7=BY05_H_10_7</t>
  </si>
  <si>
    <t>SR7=BY05_H_10_8</t>
  </si>
  <si>
    <t>SR7=BY05_H_11_7</t>
  </si>
  <si>
    <t>SR7=BY05_H_11_8</t>
  </si>
  <si>
    <t>SR7=BY05_H_12_7</t>
  </si>
  <si>
    <t>SR7=BY05_H_12_8</t>
  </si>
  <si>
    <t>SR7=BY05_I_7_7</t>
  </si>
  <si>
    <t>SR7=BY05_I_7_8</t>
  </si>
  <si>
    <t>SR7=BY02_3_14_10_3</t>
  </si>
  <si>
    <t>SR7=BY02_3_14_10_4</t>
  </si>
  <si>
    <t>SR7=BY02_3_15_11_1</t>
  </si>
  <si>
    <t>BLMEI.D9R7</t>
  </si>
  <si>
    <t>BLMEI.E9R7</t>
  </si>
  <si>
    <t>BLMEI.F9R7</t>
  </si>
  <si>
    <t xml:space="preserve">P.cord </t>
  </si>
  <si>
    <t>Chas.</t>
  </si>
  <si>
    <t>Con.</t>
  </si>
  <si>
    <t>BJBHT.A23L7</t>
  </si>
  <si>
    <t>BYPLM.A23L7_CFC_1</t>
  </si>
  <si>
    <t>BYPLM.A23L7_CFC_2</t>
  </si>
  <si>
    <t>BYPLM.A23L7_CFC_3</t>
  </si>
  <si>
    <t>BYPLM.A23L7_CFC_4</t>
  </si>
  <si>
    <t>BYPLM.A23L7_CFC_5</t>
  </si>
  <si>
    <t>BYPLM.A23L7_CFC_6</t>
  </si>
  <si>
    <t>BJBHT.A24L7</t>
  </si>
  <si>
    <t>BYPLM.A24L7_CFC_1</t>
  </si>
  <si>
    <t>BYPLM.A24L7_CFC_2</t>
  </si>
  <si>
    <t>BYPLM.A24L7_CFC_3</t>
  </si>
  <si>
    <t>BYPLM.A24L7_CFC_4</t>
  </si>
  <si>
    <t>BYPLM.A24L7_CFC_5</t>
  </si>
  <si>
    <t>BYPLM.A24L7_CFC_6</t>
  </si>
  <si>
    <t>BJBHT.A25L7</t>
  </si>
  <si>
    <t>BYPLM.A25L7_CFC_1</t>
  </si>
  <si>
    <t>BYPLM.A25L7_CFC_2</t>
  </si>
  <si>
    <t>BYPLM.A25L7_CFC_3</t>
  </si>
  <si>
    <t>BYPLM.A25L7_CFC_4</t>
  </si>
  <si>
    <t>BYPLM.A25L7_CFC_5</t>
  </si>
  <si>
    <t>BYPLM.A25L7_CFC_6</t>
  </si>
  <si>
    <t>BJBHT.A26L7</t>
  </si>
  <si>
    <t>BYPLM.A26L7_CFC_1</t>
  </si>
  <si>
    <t>BYPLM.A26L7_CFC_2</t>
  </si>
  <si>
    <t>BYPLM.A26L7_CFC_3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</si>
</sst>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  <numFmt numFmtId="215" formatCode="[$-409]dddd\,\ mmmm\ dd\,\ yyyy"/>
    <numFmt numFmtId="216" formatCode="[$-409]d\-mmm\-yy;@"/>
    <numFmt numFmtId="217" formatCode="dd/mm/yyyy;@"/>
    <numFmt numFmtId="218" formatCode="0.000"/>
    <numFmt numFmtId="219" formatCode="[$-40C]d\-mmm;@"/>
    <numFmt numFmtId="220" formatCode="[$-40C]d\-mmm\-yy;@"/>
    <numFmt numFmtId="221" formatCode="0.0000"/>
    <numFmt numFmtId="222" formatCode="0.00000"/>
  </numFmts>
  <fonts count="39">
    <font>
      <sz val="10"/>
      <name val="Arial"/>
      <family val="0"/>
    </font>
    <font>
      <sz val="10"/>
      <name val="MS Sans Serif"/>
      <family val="0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Helv"/>
      <family val="0"/>
    </font>
    <font>
      <sz val="9"/>
      <name val="Helvetica"/>
      <family val="2"/>
    </font>
    <font>
      <sz val="9"/>
      <color indexed="10"/>
      <name val="Helv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10"/>
      <color indexed="10"/>
      <name val="MS Sans Serif"/>
      <family val="2"/>
    </font>
    <font>
      <b/>
      <sz val="9"/>
      <name val="Microsoft Sans Serif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sz val="9"/>
      <color indexed="12"/>
      <name val="Arial"/>
      <family val="2"/>
    </font>
    <font>
      <sz val="9"/>
      <color indexed="14"/>
      <name val="Helv"/>
      <family val="0"/>
    </font>
    <font>
      <i/>
      <sz val="9"/>
      <color indexed="10"/>
      <name val="MS Sans Serif"/>
      <family val="2"/>
    </font>
    <font>
      <sz val="9"/>
      <color indexed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57"/>
      <name val="Arial"/>
      <family val="2"/>
    </font>
    <font>
      <sz val="8"/>
      <name val="MS Sans Serif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0"/>
      <name val="MS Sans Serif"/>
      <family val="2"/>
    </font>
    <font>
      <i/>
      <sz val="9"/>
      <name val="MS Sans Serif"/>
      <family val="2"/>
    </font>
    <font>
      <sz val="9"/>
      <color indexed="10"/>
      <name val="Helvetica"/>
      <family val="2"/>
    </font>
    <font>
      <sz val="10"/>
      <color indexed="14"/>
      <name val="Arial"/>
      <family val="2"/>
    </font>
    <font>
      <b/>
      <sz val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8" fillId="2" borderId="3" xfId="21" applyFont="1" applyFill="1" applyBorder="1" applyAlignment="1">
      <alignment horizontal="center"/>
      <protection/>
    </xf>
    <xf numFmtId="0" fontId="2" fillId="2" borderId="4" xfId="0" applyFont="1" applyFill="1" applyBorder="1" applyAlignment="1">
      <alignment/>
    </xf>
    <xf numFmtId="0" fontId="2" fillId="0" borderId="0" xfId="21" applyFont="1" applyFill="1" applyBorder="1" applyAlignment="1">
      <alignment horizontal="center"/>
      <protection/>
    </xf>
    <xf numFmtId="0" fontId="8" fillId="2" borderId="5" xfId="21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/>
    </xf>
    <xf numFmtId="0" fontId="8" fillId="2" borderId="1" xfId="21" applyFont="1" applyFill="1" applyBorder="1" applyAlignment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7" fillId="0" borderId="0" xfId="21" applyFont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5" fillId="0" borderId="0" xfId="0" applyFont="1" applyAlignment="1">
      <alignment/>
    </xf>
    <xf numFmtId="0" fontId="2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8" fillId="2" borderId="7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6" xfId="0" applyFont="1" applyBorder="1" applyAlignment="1">
      <alignment/>
    </xf>
    <xf numFmtId="0" fontId="8" fillId="2" borderId="8" xfId="21" applyFont="1" applyFill="1" applyBorder="1" applyAlignment="1">
      <alignment horizontal="center"/>
      <protection/>
    </xf>
    <xf numFmtId="0" fontId="19" fillId="0" borderId="6" xfId="0" applyFont="1" applyBorder="1" applyAlignment="1">
      <alignment/>
    </xf>
    <xf numFmtId="0" fontId="8" fillId="2" borderId="7" xfId="21" applyFont="1" applyFill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8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8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0" fillId="0" borderId="0" xfId="2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9" fillId="0" borderId="8" xfId="0" applyFont="1" applyBorder="1" applyAlignment="1">
      <alignment/>
    </xf>
    <xf numFmtId="49" fontId="5" fillId="0" borderId="0" xfId="0" applyNumberFormat="1" applyFont="1" applyAlignment="1">
      <alignment/>
    </xf>
    <xf numFmtId="0" fontId="21" fillId="0" borderId="0" xfId="0" applyFont="1" applyAlignment="1">
      <alignment/>
    </xf>
    <xf numFmtId="14" fontId="1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5" fillId="0" borderId="0" xfId="21" applyFont="1" applyFill="1" applyBorder="1" applyAlignment="1">
      <alignment horizontal="left"/>
      <protection/>
    </xf>
    <xf numFmtId="0" fontId="15" fillId="0" borderId="0" xfId="21" applyFont="1" applyFill="1" applyBorder="1" applyAlignment="1">
      <alignment horizontal="center"/>
      <protection/>
    </xf>
    <xf numFmtId="0" fontId="18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21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5" fillId="0" borderId="0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21" applyFont="1" applyFill="1" applyBorder="1" applyAlignment="1">
      <alignment horizontal="left"/>
      <protection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21" applyFont="1" applyFill="1" applyBorder="1" applyAlignment="1">
      <alignment horizontal="center"/>
      <protection/>
    </xf>
    <xf numFmtId="0" fontId="16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21" applyFont="1" applyBorder="1" applyAlignment="1">
      <alignment/>
      <protection/>
    </xf>
    <xf numFmtId="0" fontId="19" fillId="0" borderId="0" xfId="0" applyFont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7" fillId="0" borderId="8" xfId="21" applyFont="1" applyBorder="1" applyAlignment="1">
      <alignment horizontal="left"/>
      <protection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21" applyFont="1" applyFill="1" applyBorder="1" applyAlignment="1">
      <alignment horizontal="center"/>
      <protection/>
    </xf>
    <xf numFmtId="0" fontId="7" fillId="0" borderId="8" xfId="21" applyFont="1" applyFill="1" applyBorder="1" applyAlignment="1">
      <alignment horizontal="left"/>
      <protection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0" fontId="2" fillId="0" borderId="8" xfId="21" applyFont="1" applyBorder="1" applyAlignment="1">
      <alignment/>
      <protection/>
    </xf>
    <xf numFmtId="0" fontId="28" fillId="0" borderId="0" xfId="0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0" xfId="0" applyFont="1" applyAlignment="1">
      <alignment/>
    </xf>
    <xf numFmtId="49" fontId="5" fillId="0" borderId="0" xfId="21" applyNumberFormat="1" applyFont="1" applyFill="1" applyBorder="1" applyAlignment="1">
      <alignment horizontal="center"/>
      <protection/>
    </xf>
    <xf numFmtId="49" fontId="5" fillId="0" borderId="8" xfId="21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6" fillId="0" borderId="0" xfId="21" applyFont="1" applyFill="1" applyBorder="1" applyAlignment="1">
      <alignment horizontal="center"/>
      <protection/>
    </xf>
    <xf numFmtId="0" fontId="17" fillId="0" borderId="0" xfId="21" applyFont="1" applyFill="1" applyBorder="1" applyAlignment="1">
      <alignment horizontal="center"/>
      <protection/>
    </xf>
    <xf numFmtId="0" fontId="17" fillId="0" borderId="8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0" fontId="19" fillId="0" borderId="8" xfId="2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49" fontId="16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16" fillId="0" borderId="8" xfId="21" applyFont="1" applyFill="1" applyBorder="1" applyAlignment="1">
      <alignment horizontal="center"/>
      <protection/>
    </xf>
    <xf numFmtId="14" fontId="5" fillId="0" borderId="0" xfId="0" applyNumberFormat="1" applyFont="1" applyFill="1" applyBorder="1" applyAlignment="1">
      <alignment horizontal="center"/>
    </xf>
    <xf numFmtId="0" fontId="8" fillId="2" borderId="10" xfId="21" applyFont="1" applyFill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9" fillId="0" borderId="0" xfId="21" applyFont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2" borderId="0" xfId="21" applyFont="1" applyFill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14" fontId="14" fillId="0" borderId="0" xfId="0" applyNumberFormat="1" applyFont="1" applyAlignment="1">
      <alignment horizontal="left"/>
    </xf>
    <xf numFmtId="216" fontId="14" fillId="0" borderId="0" xfId="0" applyNumberFormat="1" applyFont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5" fillId="0" borderId="8" xfId="0" applyNumberFormat="1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2" borderId="2" xfId="0" applyFont="1" applyFill="1" applyBorder="1" applyAlignment="1">
      <alignment/>
    </xf>
    <xf numFmtId="0" fontId="7" fillId="0" borderId="11" xfId="21" applyFont="1" applyBorder="1" applyAlignment="1">
      <alignment horizontal="left"/>
      <protection/>
    </xf>
    <xf numFmtId="0" fontId="7" fillId="0" borderId="9" xfId="21" applyFont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7" fillId="0" borderId="6" xfId="21" applyFont="1" applyFill="1" applyBorder="1" applyAlignment="1">
      <alignment horizontal="left"/>
      <protection/>
    </xf>
    <xf numFmtId="0" fontId="9" fillId="0" borderId="0" xfId="21" applyFont="1" applyBorder="1" applyAlignment="1">
      <alignment horizontal="center"/>
      <protection/>
    </xf>
    <xf numFmtId="0" fontId="36" fillId="0" borderId="0" xfId="21" applyFont="1" applyFill="1" applyBorder="1" applyAlignment="1">
      <alignment horizontal="center"/>
      <protection/>
    </xf>
    <xf numFmtId="0" fontId="2" fillId="0" borderId="8" xfId="0" applyFont="1" applyBorder="1" applyAlignment="1">
      <alignment/>
    </xf>
    <xf numFmtId="0" fontId="7" fillId="0" borderId="6" xfId="21" applyFont="1" applyBorder="1" applyAlignment="1">
      <alignment horizontal="left"/>
      <protection/>
    </xf>
    <xf numFmtId="0" fontId="2" fillId="0" borderId="11" xfId="0" applyFont="1" applyBorder="1" applyAlignment="1">
      <alignment horizontal="left"/>
    </xf>
    <xf numFmtId="0" fontId="18" fillId="0" borderId="0" xfId="0" applyFont="1" applyAlignment="1">
      <alignment/>
    </xf>
    <xf numFmtId="0" fontId="2" fillId="0" borderId="4" xfId="0" applyFont="1" applyBorder="1" applyAlignment="1">
      <alignment/>
    </xf>
    <xf numFmtId="0" fontId="18" fillId="0" borderId="4" xfId="0" applyFont="1" applyBorder="1" applyAlignment="1">
      <alignment/>
    </xf>
    <xf numFmtId="0" fontId="34" fillId="0" borderId="0" xfId="0" applyFont="1" applyBorder="1" applyAlignment="1">
      <alignment/>
    </xf>
    <xf numFmtId="0" fontId="2" fillId="2" borderId="11" xfId="21" applyFont="1" applyFill="1" applyBorder="1" applyAlignment="1">
      <alignment horizontal="left"/>
      <protection/>
    </xf>
    <xf numFmtId="0" fontId="7" fillId="0" borderId="0" xfId="21" applyFont="1" applyBorder="1" applyAlignment="1">
      <alignment horizontal="right"/>
      <protection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8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8" xfId="0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7" fillId="0" borderId="8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21" applyFont="1" applyFill="1" applyBorder="1" applyAlignment="1">
      <alignment horizontal="center"/>
      <protection/>
    </xf>
    <xf numFmtId="0" fontId="4" fillId="2" borderId="2" xfId="0" applyFont="1" applyFill="1" applyBorder="1" applyAlignment="1">
      <alignment/>
    </xf>
    <xf numFmtId="0" fontId="2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4" fillId="0" borderId="4" xfId="0" applyFont="1" applyBorder="1" applyAlignment="1">
      <alignment/>
    </xf>
    <xf numFmtId="0" fontId="22" fillId="0" borderId="0" xfId="0" applyFont="1" applyAlignment="1">
      <alignment/>
    </xf>
    <xf numFmtId="0" fontId="29" fillId="3" borderId="4" xfId="0" applyFont="1" applyFill="1" applyBorder="1" applyAlignment="1">
      <alignment horizontal="left" vertical="center" wrapText="1"/>
    </xf>
    <xf numFmtId="216" fontId="6" fillId="0" borderId="0" xfId="0" applyNumberFormat="1" applyFont="1" applyFill="1" applyBorder="1" applyAlignment="1">
      <alignment horizontal="left"/>
    </xf>
    <xf numFmtId="0" fontId="38" fillId="0" borderId="4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8" fillId="0" borderId="2" xfId="0" applyFont="1" applyBorder="1" applyAlignment="1">
      <alignment horizontal="center"/>
    </xf>
    <xf numFmtId="2" fontId="5" fillId="0" borderId="0" xfId="21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38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8" xfId="0" applyFont="1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2" fontId="5" fillId="0" borderId="8" xfId="2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2" fontId="5" fillId="0" borderId="13" xfId="21" applyNumberFormat="1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0" fontId="6" fillId="0" borderId="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14" fontId="2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7" fillId="0" borderId="8" xfId="21" applyFont="1" applyFill="1" applyBorder="1" applyAlignment="1">
      <alignment horizontal="left"/>
      <protection/>
    </xf>
    <xf numFmtId="0" fontId="19" fillId="0" borderId="12" xfId="0" applyFont="1" applyBorder="1" applyAlignment="1">
      <alignment/>
    </xf>
    <xf numFmtId="0" fontId="8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2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" fillId="3" borderId="4" xfId="0" applyFont="1" applyFill="1" applyBorder="1" applyAlignment="1">
      <alignment horizontal="left" vertical="center" wrapText="1"/>
    </xf>
    <xf numFmtId="0" fontId="7" fillId="0" borderId="8" xfId="21" applyFont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8" xfId="21" applyFont="1" applyFill="1" applyBorder="1" applyAlignment="1">
      <alignment horizontal="left"/>
      <protection/>
    </xf>
    <xf numFmtId="2" fontId="5" fillId="0" borderId="8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8" xfId="0" applyFont="1" applyFill="1" applyBorder="1" applyAlignment="1">
      <alignment/>
    </xf>
    <xf numFmtId="216" fontId="1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6" fillId="0" borderId="0" xfId="21" applyFont="1" applyFill="1" applyBorder="1" applyAlignment="1">
      <alignment horizontal="left"/>
      <protection/>
    </xf>
    <xf numFmtId="14" fontId="32" fillId="0" borderId="0" xfId="0" applyNumberFormat="1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ft_new  (2)"/>
      <sheetName val="Right_new  (2)"/>
      <sheetName val="BL 8"/>
      <sheetName val="Sig, HT, Q11, Q12 "/>
      <sheetName val="Left 8"/>
      <sheetName val="Right 8"/>
      <sheetName val="BLM_patch_cor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127">
          <cell r="G127">
            <v>19555.761700000003</v>
          </cell>
          <cell r="H127">
            <v>19558.1742</v>
          </cell>
          <cell r="I127">
            <v>19562.9167</v>
          </cell>
          <cell r="J127">
            <v>19560.4167</v>
          </cell>
          <cell r="K127">
            <v>19557.1742</v>
          </cell>
          <cell r="L127">
            <v>19552.671700000003</v>
          </cell>
        </row>
        <row r="128">
          <cell r="G128">
            <v>19608.543400000002</v>
          </cell>
          <cell r="H128">
            <v>19610.9559</v>
          </cell>
          <cell r="I128">
            <v>19615.6984</v>
          </cell>
          <cell r="J128">
            <v>19613.1984</v>
          </cell>
          <cell r="K128">
            <v>19609.9559</v>
          </cell>
          <cell r="L128">
            <v>19605.453400000002</v>
          </cell>
        </row>
        <row r="129">
          <cell r="G129">
            <v>19647.6084</v>
          </cell>
          <cell r="H129">
            <v>19650.0209</v>
          </cell>
          <cell r="I129">
            <v>19656.1634</v>
          </cell>
          <cell r="J129">
            <v>19653.6634</v>
          </cell>
          <cell r="K129">
            <v>19649.0209</v>
          </cell>
          <cell r="L129">
            <v>19644.5184</v>
          </cell>
        </row>
        <row r="130">
          <cell r="G130">
            <v>19688.0734</v>
          </cell>
          <cell r="H130">
            <v>19690.4859</v>
          </cell>
          <cell r="I130">
            <v>19695.2284</v>
          </cell>
          <cell r="J130">
            <v>19692.7284</v>
          </cell>
          <cell r="K130">
            <v>19689.4859</v>
          </cell>
          <cell r="L130">
            <v>19684.9834</v>
          </cell>
        </row>
        <row r="131">
          <cell r="G131">
            <v>19727.1384</v>
          </cell>
          <cell r="H131">
            <v>19730.1629</v>
          </cell>
          <cell r="I131">
            <v>19735.3034</v>
          </cell>
          <cell r="J131">
            <v>19731.7534</v>
          </cell>
          <cell r="K131">
            <v>19728.9629</v>
          </cell>
          <cell r="L131">
            <v>19724.0084</v>
          </cell>
        </row>
        <row r="132">
          <cell r="G132">
            <v>19761.9564</v>
          </cell>
          <cell r="H132">
            <v>19766.257400000002</v>
          </cell>
          <cell r="I132">
            <v>19773.7974</v>
          </cell>
          <cell r="J132">
            <v>19770.6424</v>
          </cell>
          <cell r="K132">
            <v>19765.0574</v>
          </cell>
          <cell r="L132">
            <v>19758.0284</v>
          </cell>
        </row>
        <row r="141">
          <cell r="G141">
            <v>20219.1654</v>
          </cell>
          <cell r="H141">
            <v>20223.4664</v>
          </cell>
          <cell r="K141">
            <v>20222.2664</v>
          </cell>
        </row>
        <row r="142">
          <cell r="G142">
            <v>20257.2014</v>
          </cell>
          <cell r="H142">
            <v>20259.7739</v>
          </cell>
          <cell r="I142">
            <v>20264.3164</v>
          </cell>
          <cell r="J142">
            <v>20261.8164</v>
          </cell>
          <cell r="K142">
            <v>20258.5739</v>
          </cell>
          <cell r="L142">
            <v>20252.5214</v>
          </cell>
        </row>
        <row r="143">
          <cell r="G143">
            <v>20296.2664</v>
          </cell>
          <cell r="H143">
            <v>20298.6789</v>
          </cell>
          <cell r="I143">
            <v>20303.4214</v>
          </cell>
          <cell r="J143">
            <v>20300.9214</v>
          </cell>
          <cell r="K143">
            <v>20297.6789</v>
          </cell>
          <cell r="L143">
            <v>20293.1764</v>
          </cell>
        </row>
        <row r="144">
          <cell r="G144">
            <v>20335.331400000003</v>
          </cell>
          <cell r="H144">
            <v>20337.7439</v>
          </cell>
          <cell r="I144">
            <v>20343.8864</v>
          </cell>
          <cell r="J144">
            <v>20341.3864</v>
          </cell>
          <cell r="K144">
            <v>20336.7439</v>
          </cell>
          <cell r="L144">
            <v>20332.241400000003</v>
          </cell>
        </row>
        <row r="145">
          <cell r="G145">
            <v>20375.7964</v>
          </cell>
          <cell r="H145">
            <v>20378.208899999998</v>
          </cell>
          <cell r="I145">
            <v>20382.9514</v>
          </cell>
          <cell r="J145">
            <v>20380.4514</v>
          </cell>
          <cell r="K145">
            <v>20377.208899999998</v>
          </cell>
          <cell r="L145">
            <v>20372.7064</v>
          </cell>
        </row>
        <row r="146">
          <cell r="G146">
            <v>20428.578100000002</v>
          </cell>
          <cell r="H146">
            <v>20430.9906</v>
          </cell>
          <cell r="I146">
            <v>20435.7331</v>
          </cell>
          <cell r="J146">
            <v>20433.2331</v>
          </cell>
          <cell r="K146">
            <v>20429.9906</v>
          </cell>
          <cell r="L146">
            <v>20425.488100000002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531"/>
  <sheetViews>
    <sheetView workbookViewId="0" topLeftCell="A1">
      <selection activeCell="D22" sqref="D22"/>
    </sheetView>
  </sheetViews>
  <sheetFormatPr defaultColWidth="9.140625" defaultRowHeight="12.75"/>
  <cols>
    <col min="1" max="1" width="6.00390625" style="97" customWidth="1"/>
    <col min="2" max="2" width="11.7109375" style="123" customWidth="1"/>
    <col min="3" max="3" width="5.8515625" style="123" customWidth="1"/>
    <col min="4" max="4" width="16.421875" style="123" customWidth="1"/>
    <col min="5" max="5" width="10.421875" style="97" customWidth="1"/>
    <col min="6" max="6" width="27.421875" style="123" customWidth="1"/>
    <col min="7" max="7" width="12.00390625" style="123" customWidth="1"/>
    <col min="8" max="8" width="13.00390625" style="123" customWidth="1"/>
    <col min="9" max="9" width="10.421875" style="97" customWidth="1"/>
    <col min="10" max="10" width="19.28125" style="97" customWidth="1"/>
    <col min="11" max="11" width="10.57421875" style="126" customWidth="1"/>
    <col min="12" max="12" width="16.57421875" style="97" customWidth="1"/>
    <col min="13" max="13" width="19.28125" style="97" customWidth="1"/>
    <col min="14" max="14" width="20.421875" style="127" customWidth="1"/>
    <col min="15" max="15" width="5.7109375" style="97" customWidth="1"/>
    <col min="16" max="16" width="6.421875" style="15" customWidth="1"/>
    <col min="17" max="17" width="6.140625" style="128" customWidth="1"/>
    <col min="18" max="18" width="27.8515625" style="0" customWidth="1"/>
  </cols>
  <sheetData>
    <row r="1" spans="2:15" ht="15.75">
      <c r="B1" s="205">
        <v>39485</v>
      </c>
      <c r="D1" s="130"/>
      <c r="I1" s="191" t="s">
        <v>3343</v>
      </c>
      <c r="N1" s="99"/>
      <c r="O1" s="179"/>
    </row>
    <row r="2" spans="2:21" ht="12.75" customHeight="1">
      <c r="B2" s="95"/>
      <c r="C2" s="95"/>
      <c r="D2" s="95"/>
      <c r="E2" s="95"/>
      <c r="F2" s="95"/>
      <c r="G2" s="95"/>
      <c r="H2" s="95"/>
      <c r="J2" s="95" t="s">
        <v>506</v>
      </c>
      <c r="K2" s="95" t="s">
        <v>507</v>
      </c>
      <c r="L2" s="95"/>
      <c r="M2" s="95" t="s">
        <v>508</v>
      </c>
      <c r="N2" s="102" t="s">
        <v>509</v>
      </c>
      <c r="P2" s="187"/>
      <c r="Q2" s="98"/>
      <c r="R2" s="98"/>
      <c r="S2" s="98"/>
      <c r="T2" s="98"/>
      <c r="U2" s="98"/>
    </row>
    <row r="3" spans="1:16" s="105" customFormat="1" ht="12.75" customHeight="1">
      <c r="A3" s="104" t="s">
        <v>510</v>
      </c>
      <c r="B3" s="103" t="s">
        <v>1228</v>
      </c>
      <c r="C3" s="103" t="s">
        <v>511</v>
      </c>
      <c r="D3" s="103" t="s">
        <v>3332</v>
      </c>
      <c r="E3" s="250" t="s">
        <v>1389</v>
      </c>
      <c r="F3" s="130" t="s">
        <v>513</v>
      </c>
      <c r="G3" s="103" t="s">
        <v>514</v>
      </c>
      <c r="H3" s="103" t="s">
        <v>3344</v>
      </c>
      <c r="I3" s="104" t="s">
        <v>1878</v>
      </c>
      <c r="J3" s="86" t="s">
        <v>3345</v>
      </c>
      <c r="K3" s="132" t="s">
        <v>1614</v>
      </c>
      <c r="L3" s="86" t="s">
        <v>1615</v>
      </c>
      <c r="M3" s="131" t="s">
        <v>1616</v>
      </c>
      <c r="N3" s="86" t="s">
        <v>1617</v>
      </c>
      <c r="O3" s="104" t="s">
        <v>2725</v>
      </c>
      <c r="P3" s="178" t="s">
        <v>1553</v>
      </c>
    </row>
    <row r="4" spans="2:21" ht="12.75" customHeight="1">
      <c r="B4" s="95"/>
      <c r="C4" s="95"/>
      <c r="D4" s="95"/>
      <c r="E4" s="249"/>
      <c r="F4" s="95"/>
      <c r="G4" s="95"/>
      <c r="H4" s="95"/>
      <c r="I4" s="97" t="s">
        <v>1879</v>
      </c>
      <c r="J4" s="95"/>
      <c r="K4" s="132"/>
      <c r="L4" s="101"/>
      <c r="N4" s="107"/>
      <c r="P4" s="187"/>
      <c r="Q4" s="98"/>
      <c r="R4" s="98"/>
      <c r="S4" s="98"/>
      <c r="T4" s="98"/>
      <c r="U4" s="98"/>
    </row>
    <row r="5" spans="1:21" ht="12.75" customHeight="1">
      <c r="A5" s="95"/>
      <c r="B5" s="95"/>
      <c r="C5" s="95"/>
      <c r="D5" s="95"/>
      <c r="E5" s="248"/>
      <c r="F5" s="95"/>
      <c r="G5" s="95"/>
      <c r="H5" s="95"/>
      <c r="J5" s="95"/>
      <c r="K5" s="97"/>
      <c r="L5" s="101"/>
      <c r="M5" s="95"/>
      <c r="N5" s="107"/>
      <c r="P5" s="187"/>
      <c r="Q5" s="98"/>
      <c r="R5" s="98"/>
      <c r="S5" s="98"/>
      <c r="T5" s="98"/>
      <c r="U5" s="98"/>
    </row>
    <row r="6" spans="5:17" ht="12.75">
      <c r="E6" s="248"/>
      <c r="G6" s="94" t="s">
        <v>1390</v>
      </c>
      <c r="H6" s="94" t="s">
        <v>1883</v>
      </c>
      <c r="I6" s="292">
        <v>1702817</v>
      </c>
      <c r="J6" s="91" t="s">
        <v>1729</v>
      </c>
      <c r="K6" s="133" t="s">
        <v>1618</v>
      </c>
      <c r="L6" s="106" t="s">
        <v>1632</v>
      </c>
      <c r="M6" s="101" t="s">
        <v>1646</v>
      </c>
      <c r="N6" s="57" t="s">
        <v>1660</v>
      </c>
      <c r="O6" s="180"/>
      <c r="P6" s="188">
        <v>0</v>
      </c>
      <c r="Q6"/>
    </row>
    <row r="7" spans="5:17" ht="12.75">
      <c r="E7" s="248"/>
      <c r="G7" s="94"/>
      <c r="H7" s="94" t="s">
        <v>1882</v>
      </c>
      <c r="J7" s="91" t="s">
        <v>1728</v>
      </c>
      <c r="K7" s="133" t="s">
        <v>1619</v>
      </c>
      <c r="L7" s="106" t="s">
        <v>1633</v>
      </c>
      <c r="M7" s="101" t="s">
        <v>1647</v>
      </c>
      <c r="N7" s="59" t="s">
        <v>1661</v>
      </c>
      <c r="O7" s="180"/>
      <c r="P7" s="188">
        <v>0</v>
      </c>
      <c r="Q7"/>
    </row>
    <row r="8" spans="1:17" ht="12.75">
      <c r="A8" s="47">
        <v>1</v>
      </c>
      <c r="B8" s="106" t="s">
        <v>861</v>
      </c>
      <c r="C8" s="123" t="s">
        <v>1880</v>
      </c>
      <c r="D8" s="127" t="s">
        <v>3339</v>
      </c>
      <c r="E8" s="248">
        <v>19994.162</v>
      </c>
      <c r="F8" s="61" t="s">
        <v>1395</v>
      </c>
      <c r="G8" s="94"/>
      <c r="H8" s="94" t="s">
        <v>2832</v>
      </c>
      <c r="J8" s="91" t="s">
        <v>1727</v>
      </c>
      <c r="K8" s="133"/>
      <c r="L8" s="106"/>
      <c r="M8" s="101"/>
      <c r="N8" s="57"/>
      <c r="O8" s="180" t="s">
        <v>1341</v>
      </c>
      <c r="P8" s="188">
        <v>1</v>
      </c>
      <c r="Q8"/>
    </row>
    <row r="9" spans="1:17" ht="12.75">
      <c r="A9" s="47">
        <v>2</v>
      </c>
      <c r="B9" s="106" t="s">
        <v>862</v>
      </c>
      <c r="C9" s="123" t="s">
        <v>1880</v>
      </c>
      <c r="D9" s="127" t="s">
        <v>3350</v>
      </c>
      <c r="E9" s="289">
        <v>19992.162</v>
      </c>
      <c r="F9" s="95" t="s">
        <v>1397</v>
      </c>
      <c r="G9" s="94"/>
      <c r="H9" s="94" t="s">
        <v>2831</v>
      </c>
      <c r="J9" s="91" t="s">
        <v>1726</v>
      </c>
      <c r="K9" s="133"/>
      <c r="L9" s="106"/>
      <c r="M9" s="101"/>
      <c r="N9" s="59"/>
      <c r="O9" s="180" t="s">
        <v>1341</v>
      </c>
      <c r="P9" s="188">
        <v>1</v>
      </c>
      <c r="Q9"/>
    </row>
    <row r="10" spans="1:17" ht="12.75">
      <c r="A10" s="47">
        <v>3</v>
      </c>
      <c r="B10" s="106" t="s">
        <v>863</v>
      </c>
      <c r="C10" s="123" t="s">
        <v>1880</v>
      </c>
      <c r="D10" s="91" t="s">
        <v>3352</v>
      </c>
      <c r="E10" s="289">
        <v>19990.162</v>
      </c>
      <c r="F10" s="95" t="s">
        <v>1399</v>
      </c>
      <c r="G10" s="94"/>
      <c r="H10" s="94" t="s">
        <v>2830</v>
      </c>
      <c r="J10" s="91" t="s">
        <v>1725</v>
      </c>
      <c r="K10" s="133"/>
      <c r="L10" s="106"/>
      <c r="M10" s="101"/>
      <c r="N10" s="57"/>
      <c r="O10" s="180" t="s">
        <v>1341</v>
      </c>
      <c r="P10" s="188">
        <v>1</v>
      </c>
      <c r="Q10"/>
    </row>
    <row r="11" spans="1:17" ht="12.75">
      <c r="A11" s="47">
        <v>4</v>
      </c>
      <c r="B11" s="106" t="s">
        <v>864</v>
      </c>
      <c r="C11" s="123" t="s">
        <v>1880</v>
      </c>
      <c r="D11" s="127" t="s">
        <v>3354</v>
      </c>
      <c r="E11" s="289">
        <v>19988.162</v>
      </c>
      <c r="F11" s="95" t="s">
        <v>1401</v>
      </c>
      <c r="G11" s="94"/>
      <c r="H11" s="94" t="s">
        <v>2829</v>
      </c>
      <c r="J11" s="91" t="s">
        <v>1724</v>
      </c>
      <c r="K11" s="133"/>
      <c r="L11" s="106"/>
      <c r="M11" s="101"/>
      <c r="N11" s="59"/>
      <c r="O11" s="180" t="s">
        <v>1341</v>
      </c>
      <c r="P11" s="188">
        <v>1</v>
      </c>
      <c r="Q11"/>
    </row>
    <row r="12" spans="1:17" ht="12.75">
      <c r="A12" s="47">
        <v>5</v>
      </c>
      <c r="B12" s="106" t="s">
        <v>865</v>
      </c>
      <c r="C12" s="123" t="s">
        <v>1880</v>
      </c>
      <c r="D12" s="127" t="s">
        <v>3356</v>
      </c>
      <c r="E12" s="289">
        <v>19984.162</v>
      </c>
      <c r="F12" s="95" t="s">
        <v>1403</v>
      </c>
      <c r="G12" s="94"/>
      <c r="H12" s="94" t="s">
        <v>2828</v>
      </c>
      <c r="J12" s="91" t="s">
        <v>1723</v>
      </c>
      <c r="K12" s="133"/>
      <c r="L12" s="106"/>
      <c r="M12" s="101"/>
      <c r="N12" s="57"/>
      <c r="O12" s="180" t="s">
        <v>1341</v>
      </c>
      <c r="P12" s="188">
        <v>1</v>
      </c>
      <c r="Q12"/>
    </row>
    <row r="13" spans="1:17" ht="12.75">
      <c r="A13" s="134">
        <v>6</v>
      </c>
      <c r="B13" s="109" t="s">
        <v>866</v>
      </c>
      <c r="C13" s="122" t="s">
        <v>1880</v>
      </c>
      <c r="D13" s="137" t="s">
        <v>3358</v>
      </c>
      <c r="E13" s="312">
        <v>19982.162</v>
      </c>
      <c r="F13" s="108" t="s">
        <v>1405</v>
      </c>
      <c r="G13" s="136"/>
      <c r="H13" s="136" t="s">
        <v>2827</v>
      </c>
      <c r="I13" s="110"/>
      <c r="J13" s="137" t="s">
        <v>1722</v>
      </c>
      <c r="K13" s="138"/>
      <c r="L13" s="109"/>
      <c r="M13" s="111"/>
      <c r="N13" s="77"/>
      <c r="O13" s="204" t="s">
        <v>1341</v>
      </c>
      <c r="P13" s="189">
        <v>1</v>
      </c>
      <c r="Q13"/>
    </row>
    <row r="14" spans="5:17" ht="12.75">
      <c r="E14" s="248"/>
      <c r="G14" s="94" t="s">
        <v>1391</v>
      </c>
      <c r="H14" s="94" t="s">
        <v>1885</v>
      </c>
      <c r="I14" s="292">
        <v>1702818</v>
      </c>
      <c r="J14" s="91" t="s">
        <v>1737</v>
      </c>
      <c r="K14" s="133" t="s">
        <v>1620</v>
      </c>
      <c r="L14" s="106" t="s">
        <v>1634</v>
      </c>
      <c r="M14" s="101" t="s">
        <v>1648</v>
      </c>
      <c r="N14" s="57" t="s">
        <v>1662</v>
      </c>
      <c r="O14" s="180"/>
      <c r="P14" s="188">
        <v>0</v>
      </c>
      <c r="Q14"/>
    </row>
    <row r="15" spans="5:17" ht="12.75">
      <c r="E15" s="248"/>
      <c r="G15" s="94"/>
      <c r="H15" s="94" t="s">
        <v>1884</v>
      </c>
      <c r="J15" s="91" t="s">
        <v>1736</v>
      </c>
      <c r="K15" s="133" t="s">
        <v>1621</v>
      </c>
      <c r="L15" s="106" t="s">
        <v>1635</v>
      </c>
      <c r="M15" s="101" t="s">
        <v>1649</v>
      </c>
      <c r="N15" s="57" t="s">
        <v>1663</v>
      </c>
      <c r="O15" s="180"/>
      <c r="P15" s="188">
        <v>0</v>
      </c>
      <c r="Q15"/>
    </row>
    <row r="16" spans="1:17" ht="12.75">
      <c r="A16" s="47">
        <v>7</v>
      </c>
      <c r="B16" s="106" t="s">
        <v>2091</v>
      </c>
      <c r="C16" s="123" t="s">
        <v>1881</v>
      </c>
      <c r="D16" s="127" t="s">
        <v>3339</v>
      </c>
      <c r="E16" s="248">
        <v>19994.162</v>
      </c>
      <c r="F16" s="61" t="s">
        <v>1396</v>
      </c>
      <c r="G16" s="94"/>
      <c r="H16" s="94" t="s">
        <v>111</v>
      </c>
      <c r="J16" s="91" t="s">
        <v>1735</v>
      </c>
      <c r="K16" s="133"/>
      <c r="L16" s="106"/>
      <c r="M16" s="101"/>
      <c r="N16" s="57"/>
      <c r="O16" s="180" t="s">
        <v>1341</v>
      </c>
      <c r="P16" s="188">
        <v>1</v>
      </c>
      <c r="Q16"/>
    </row>
    <row r="17" spans="1:17" ht="12.75">
      <c r="A17" s="47">
        <v>8</v>
      </c>
      <c r="B17" s="106" t="s">
        <v>823</v>
      </c>
      <c r="C17" s="123" t="s">
        <v>1881</v>
      </c>
      <c r="D17" s="127" t="s">
        <v>3350</v>
      </c>
      <c r="E17" s="289">
        <v>19992.162</v>
      </c>
      <c r="F17" s="95" t="s">
        <v>1398</v>
      </c>
      <c r="G17" s="94"/>
      <c r="H17" s="94" t="s">
        <v>110</v>
      </c>
      <c r="J17" s="91" t="s">
        <v>1734</v>
      </c>
      <c r="K17" s="133"/>
      <c r="L17" s="106"/>
      <c r="M17" s="101"/>
      <c r="N17" s="57"/>
      <c r="O17" s="180" t="s">
        <v>1341</v>
      </c>
      <c r="P17" s="188">
        <v>1</v>
      </c>
      <c r="Q17"/>
    </row>
    <row r="18" spans="1:17" ht="12.75">
      <c r="A18" s="47">
        <v>9</v>
      </c>
      <c r="B18" s="106" t="s">
        <v>824</v>
      </c>
      <c r="C18" s="123" t="s">
        <v>1881</v>
      </c>
      <c r="D18" s="91" t="s">
        <v>3352</v>
      </c>
      <c r="E18" s="289">
        <v>19990.162</v>
      </c>
      <c r="F18" s="95" t="s">
        <v>1400</v>
      </c>
      <c r="G18" s="94"/>
      <c r="H18" s="94" t="s">
        <v>2836</v>
      </c>
      <c r="J18" s="91" t="s">
        <v>1733</v>
      </c>
      <c r="K18" s="133"/>
      <c r="L18" s="106"/>
      <c r="M18" s="101"/>
      <c r="N18" s="57"/>
      <c r="O18" s="180" t="s">
        <v>1341</v>
      </c>
      <c r="P18" s="188">
        <v>1</v>
      </c>
      <c r="Q18"/>
    </row>
    <row r="19" spans="1:17" ht="12.75">
      <c r="A19" s="47">
        <v>10</v>
      </c>
      <c r="B19" s="106" t="s">
        <v>825</v>
      </c>
      <c r="C19" s="123" t="s">
        <v>1881</v>
      </c>
      <c r="D19" s="127" t="s">
        <v>3354</v>
      </c>
      <c r="E19" s="289">
        <v>19988.162</v>
      </c>
      <c r="F19" s="95" t="s">
        <v>1402</v>
      </c>
      <c r="G19" s="94"/>
      <c r="H19" s="94" t="s">
        <v>2835</v>
      </c>
      <c r="J19" s="91" t="s">
        <v>1732</v>
      </c>
      <c r="K19" s="133"/>
      <c r="L19" s="106"/>
      <c r="M19" s="101"/>
      <c r="N19" s="59"/>
      <c r="O19" s="180" t="s">
        <v>1341</v>
      </c>
      <c r="P19" s="188">
        <v>1</v>
      </c>
      <c r="Q19"/>
    </row>
    <row r="20" spans="1:17" ht="12.75">
      <c r="A20" s="47">
        <v>11</v>
      </c>
      <c r="B20" s="106" t="s">
        <v>826</v>
      </c>
      <c r="C20" s="123" t="s">
        <v>1881</v>
      </c>
      <c r="D20" s="127" t="s">
        <v>3356</v>
      </c>
      <c r="E20" s="289">
        <v>19984.162</v>
      </c>
      <c r="F20" s="95" t="s">
        <v>1404</v>
      </c>
      <c r="G20" s="94"/>
      <c r="H20" s="94" t="s">
        <v>2834</v>
      </c>
      <c r="J20" s="91" t="s">
        <v>1731</v>
      </c>
      <c r="K20" s="133"/>
      <c r="L20" s="106"/>
      <c r="M20" s="101"/>
      <c r="N20" s="57"/>
      <c r="O20" s="180" t="s">
        <v>1341</v>
      </c>
      <c r="P20" s="188">
        <v>1</v>
      </c>
      <c r="Q20"/>
    </row>
    <row r="21" spans="1:17" ht="12.75">
      <c r="A21" s="134">
        <v>12</v>
      </c>
      <c r="B21" s="109" t="s">
        <v>827</v>
      </c>
      <c r="C21" s="122" t="s">
        <v>1881</v>
      </c>
      <c r="D21" s="137" t="s">
        <v>3358</v>
      </c>
      <c r="E21" s="312">
        <v>19982.162</v>
      </c>
      <c r="F21" s="108" t="s">
        <v>1406</v>
      </c>
      <c r="G21" s="136"/>
      <c r="H21" s="136" t="s">
        <v>2833</v>
      </c>
      <c r="I21" s="110"/>
      <c r="J21" s="137" t="s">
        <v>1730</v>
      </c>
      <c r="K21" s="138"/>
      <c r="L21" s="109"/>
      <c r="M21" s="111"/>
      <c r="N21" s="77"/>
      <c r="O21" s="204" t="s">
        <v>1341</v>
      </c>
      <c r="P21" s="189">
        <v>1</v>
      </c>
      <c r="Q21"/>
    </row>
    <row r="22" spans="7:17" ht="12.75">
      <c r="G22" s="94" t="s">
        <v>1392</v>
      </c>
      <c r="H22" s="94" t="s">
        <v>1887</v>
      </c>
      <c r="I22" s="292">
        <v>1702819</v>
      </c>
      <c r="J22" s="91" t="s">
        <v>1745</v>
      </c>
      <c r="K22" s="133" t="s">
        <v>1622</v>
      </c>
      <c r="L22" s="106" t="s">
        <v>1636</v>
      </c>
      <c r="M22" s="101" t="s">
        <v>1650</v>
      </c>
      <c r="N22" s="57" t="s">
        <v>1666</v>
      </c>
      <c r="O22" s="180"/>
      <c r="P22" s="188">
        <v>0</v>
      </c>
      <c r="Q22"/>
    </row>
    <row r="23" spans="7:17" ht="12.75">
      <c r="G23" s="94"/>
      <c r="H23" s="94" t="s">
        <v>1886</v>
      </c>
      <c r="J23" s="91" t="s">
        <v>1744</v>
      </c>
      <c r="K23" s="133" t="s">
        <v>1623</v>
      </c>
      <c r="L23" s="106" t="s">
        <v>1637</v>
      </c>
      <c r="M23" s="101" t="s">
        <v>1651</v>
      </c>
      <c r="N23" s="57" t="s">
        <v>1667</v>
      </c>
      <c r="O23" s="180"/>
      <c r="P23" s="188">
        <v>0</v>
      </c>
      <c r="Q23"/>
    </row>
    <row r="24" spans="1:17" ht="12.75">
      <c r="A24" s="47">
        <v>13</v>
      </c>
      <c r="B24" s="106" t="s">
        <v>867</v>
      </c>
      <c r="C24" s="123" t="s">
        <v>1880</v>
      </c>
      <c r="D24" s="127" t="s">
        <v>3054</v>
      </c>
      <c r="E24" s="289">
        <f>19949.1614+0.26</f>
        <v>19949.4214</v>
      </c>
      <c r="F24" s="102" t="s">
        <v>1407</v>
      </c>
      <c r="G24" s="94"/>
      <c r="H24" s="94" t="s">
        <v>113</v>
      </c>
      <c r="J24" s="91" t="s">
        <v>1743</v>
      </c>
      <c r="K24" s="133"/>
      <c r="L24" s="106"/>
      <c r="M24" s="101"/>
      <c r="N24" s="57"/>
      <c r="O24" s="180" t="s">
        <v>1341</v>
      </c>
      <c r="P24" s="188">
        <v>1</v>
      </c>
      <c r="Q24"/>
    </row>
    <row r="25" spans="1:17" ht="12.75">
      <c r="A25" s="47">
        <v>14</v>
      </c>
      <c r="B25" s="106" t="s">
        <v>868</v>
      </c>
      <c r="C25" s="123" t="s">
        <v>1880</v>
      </c>
      <c r="D25" s="127" t="s">
        <v>3366</v>
      </c>
      <c r="E25" s="289">
        <f>19947.1614+0.26</f>
        <v>19947.4214</v>
      </c>
      <c r="F25" s="95" t="s">
        <v>1409</v>
      </c>
      <c r="G25" s="94"/>
      <c r="H25" s="94" t="s">
        <v>112</v>
      </c>
      <c r="J25" s="91" t="s">
        <v>1742</v>
      </c>
      <c r="K25" s="133"/>
      <c r="L25" s="106"/>
      <c r="M25" s="101"/>
      <c r="N25" s="57"/>
      <c r="O25" s="180" t="s">
        <v>1341</v>
      </c>
      <c r="P25" s="188">
        <v>1</v>
      </c>
      <c r="Q25"/>
    </row>
    <row r="26" spans="1:17" ht="12.75">
      <c r="A26" s="47">
        <v>15</v>
      </c>
      <c r="B26" s="106" t="s">
        <v>869</v>
      </c>
      <c r="C26" s="123" t="s">
        <v>1880</v>
      </c>
      <c r="D26" s="91" t="s">
        <v>3368</v>
      </c>
      <c r="E26" s="289">
        <f>19943.6814-0.26</f>
        <v>19943.421400000003</v>
      </c>
      <c r="F26" s="102" t="s">
        <v>1411</v>
      </c>
      <c r="G26" s="94"/>
      <c r="H26" s="94" t="s">
        <v>2840</v>
      </c>
      <c r="J26" s="91" t="s">
        <v>1741</v>
      </c>
      <c r="K26" s="133"/>
      <c r="L26" s="106"/>
      <c r="M26" s="101"/>
      <c r="N26" s="57"/>
      <c r="O26" s="180" t="s">
        <v>1341</v>
      </c>
      <c r="P26" s="188">
        <v>1</v>
      </c>
      <c r="Q26"/>
    </row>
    <row r="27" spans="1:17" ht="12.75">
      <c r="A27" s="47">
        <v>16</v>
      </c>
      <c r="B27" s="106" t="s">
        <v>2335</v>
      </c>
      <c r="C27" s="123" t="s">
        <v>1880</v>
      </c>
      <c r="D27" s="127" t="s">
        <v>3054</v>
      </c>
      <c r="E27" s="289">
        <f>19941.6814-0.26</f>
        <v>19941.421400000003</v>
      </c>
      <c r="F27" s="95" t="s">
        <v>1407</v>
      </c>
      <c r="G27" s="94"/>
      <c r="H27" s="94" t="s">
        <v>2839</v>
      </c>
      <c r="J27" s="91" t="s">
        <v>1740</v>
      </c>
      <c r="K27" s="133"/>
      <c r="L27" s="106"/>
      <c r="M27" s="101"/>
      <c r="N27" s="59"/>
      <c r="O27" s="180" t="s">
        <v>1341</v>
      </c>
      <c r="P27" s="188">
        <v>1</v>
      </c>
      <c r="Q27"/>
    </row>
    <row r="28" spans="1:17" ht="12.75">
      <c r="A28" s="47">
        <v>17</v>
      </c>
      <c r="B28" s="106" t="s">
        <v>2337</v>
      </c>
      <c r="C28" s="123" t="s">
        <v>1880</v>
      </c>
      <c r="D28" s="91" t="s">
        <v>3052</v>
      </c>
      <c r="E28" s="289">
        <v>19920.236</v>
      </c>
      <c r="F28" s="95" t="s">
        <v>1414</v>
      </c>
      <c r="H28" s="94" t="s">
        <v>2838</v>
      </c>
      <c r="J28" s="91" t="s">
        <v>1739</v>
      </c>
      <c r="K28" s="133"/>
      <c r="L28" s="106"/>
      <c r="M28" s="101"/>
      <c r="N28" s="57"/>
      <c r="O28" s="180" t="s">
        <v>1341</v>
      </c>
      <c r="P28" s="188">
        <v>1</v>
      </c>
      <c r="Q28"/>
    </row>
    <row r="29" spans="1:17" ht="12.75">
      <c r="A29" s="134">
        <v>18</v>
      </c>
      <c r="B29" s="109" t="s">
        <v>870</v>
      </c>
      <c r="C29" s="122" t="s">
        <v>1880</v>
      </c>
      <c r="D29" s="137" t="s">
        <v>3376</v>
      </c>
      <c r="E29" s="312">
        <v>19918.236</v>
      </c>
      <c r="F29" s="108" t="s">
        <v>1416</v>
      </c>
      <c r="G29" s="136"/>
      <c r="H29" s="136" t="s">
        <v>2837</v>
      </c>
      <c r="I29" s="110"/>
      <c r="J29" s="137" t="s">
        <v>1738</v>
      </c>
      <c r="K29" s="138"/>
      <c r="L29" s="109"/>
      <c r="M29" s="111"/>
      <c r="N29" s="77"/>
      <c r="O29" s="204" t="s">
        <v>1341</v>
      </c>
      <c r="P29" s="189">
        <v>1</v>
      </c>
      <c r="Q29"/>
    </row>
    <row r="30" spans="5:17" ht="12.75">
      <c r="E30" s="248"/>
      <c r="G30" s="94" t="s">
        <v>1393</v>
      </c>
      <c r="H30" s="94" t="s">
        <v>1889</v>
      </c>
      <c r="I30" s="292">
        <v>1702820</v>
      </c>
      <c r="J30" s="91" t="s">
        <v>1753</v>
      </c>
      <c r="K30" s="133" t="s">
        <v>1624</v>
      </c>
      <c r="L30" s="106" t="s">
        <v>1638</v>
      </c>
      <c r="M30" s="101" t="s">
        <v>1652</v>
      </c>
      <c r="N30" s="57" t="s">
        <v>1668</v>
      </c>
      <c r="O30" s="180"/>
      <c r="P30" s="188">
        <v>0</v>
      </c>
      <c r="Q30"/>
    </row>
    <row r="31" spans="5:17" ht="12.75">
      <c r="E31" s="248"/>
      <c r="H31" s="94" t="s">
        <v>1888</v>
      </c>
      <c r="J31" s="91" t="s">
        <v>1752</v>
      </c>
      <c r="K31" s="133" t="s">
        <v>1625</v>
      </c>
      <c r="L31" s="106" t="s">
        <v>1639</v>
      </c>
      <c r="M31" s="101" t="s">
        <v>1653</v>
      </c>
      <c r="N31" s="57" t="s">
        <v>1669</v>
      </c>
      <c r="O31" s="180"/>
      <c r="P31" s="188">
        <v>0</v>
      </c>
      <c r="Q31"/>
    </row>
    <row r="32" spans="1:17" ht="12.75">
      <c r="A32" s="47">
        <v>19</v>
      </c>
      <c r="B32" s="106" t="s">
        <v>828</v>
      </c>
      <c r="C32" s="123" t="s">
        <v>1881</v>
      </c>
      <c r="D32" s="127" t="s">
        <v>3054</v>
      </c>
      <c r="E32" s="289">
        <f>19949.1614+0.26</f>
        <v>19949.4214</v>
      </c>
      <c r="F32" s="102" t="s">
        <v>1408</v>
      </c>
      <c r="H32" s="94" t="s">
        <v>115</v>
      </c>
      <c r="J32" s="91" t="s">
        <v>1751</v>
      </c>
      <c r="K32" s="133"/>
      <c r="L32" s="106"/>
      <c r="M32" s="101"/>
      <c r="N32" s="57"/>
      <c r="O32" s="180" t="s">
        <v>1341</v>
      </c>
      <c r="P32" s="188">
        <v>1</v>
      </c>
      <c r="Q32"/>
    </row>
    <row r="33" spans="1:17" ht="12.75">
      <c r="A33" s="47">
        <v>20</v>
      </c>
      <c r="B33" s="106" t="s">
        <v>829</v>
      </c>
      <c r="C33" s="123" t="s">
        <v>1881</v>
      </c>
      <c r="D33" s="127" t="s">
        <v>3366</v>
      </c>
      <c r="E33" s="289">
        <f>19947.1614+0.26</f>
        <v>19947.4214</v>
      </c>
      <c r="F33" s="95" t="s">
        <v>1410</v>
      </c>
      <c r="G33" s="94"/>
      <c r="H33" s="94" t="s">
        <v>114</v>
      </c>
      <c r="J33" s="91" t="s">
        <v>1750</v>
      </c>
      <c r="K33" s="133"/>
      <c r="L33" s="106"/>
      <c r="M33" s="101"/>
      <c r="N33" s="57"/>
      <c r="O33" s="180" t="s">
        <v>1341</v>
      </c>
      <c r="P33" s="188">
        <v>1</v>
      </c>
      <c r="Q33"/>
    </row>
    <row r="34" spans="1:17" ht="12.75">
      <c r="A34" s="47">
        <v>21</v>
      </c>
      <c r="B34" s="106" t="s">
        <v>830</v>
      </c>
      <c r="C34" s="123" t="s">
        <v>1881</v>
      </c>
      <c r="D34" s="91" t="s">
        <v>3368</v>
      </c>
      <c r="E34" s="289">
        <f>19943.6814-0.26</f>
        <v>19943.421400000003</v>
      </c>
      <c r="F34" s="102" t="s">
        <v>1412</v>
      </c>
      <c r="H34" s="94" t="s">
        <v>2844</v>
      </c>
      <c r="J34" s="91" t="s">
        <v>1749</v>
      </c>
      <c r="K34" s="133"/>
      <c r="L34" s="106"/>
      <c r="M34" s="101"/>
      <c r="N34" s="57"/>
      <c r="O34" s="180" t="s">
        <v>1341</v>
      </c>
      <c r="P34" s="188">
        <v>1</v>
      </c>
      <c r="Q34"/>
    </row>
    <row r="35" spans="1:17" ht="12.75">
      <c r="A35" s="47">
        <v>22</v>
      </c>
      <c r="B35" s="106" t="s">
        <v>2336</v>
      </c>
      <c r="C35" s="123" t="s">
        <v>1881</v>
      </c>
      <c r="D35" s="127" t="s">
        <v>3054</v>
      </c>
      <c r="E35" s="289">
        <f>19941.6814-0.26</f>
        <v>19941.421400000003</v>
      </c>
      <c r="F35" s="95" t="s">
        <v>1408</v>
      </c>
      <c r="G35" s="94"/>
      <c r="H35" s="94" t="s">
        <v>2843</v>
      </c>
      <c r="J35" s="91" t="s">
        <v>1748</v>
      </c>
      <c r="K35" s="133"/>
      <c r="L35" s="106"/>
      <c r="M35" s="101"/>
      <c r="N35" s="59"/>
      <c r="O35" s="180" t="s">
        <v>1341</v>
      </c>
      <c r="P35" s="188">
        <v>1</v>
      </c>
      <c r="Q35"/>
    </row>
    <row r="36" spans="1:17" ht="12.75">
      <c r="A36" s="47">
        <v>23</v>
      </c>
      <c r="B36" s="106" t="s">
        <v>2338</v>
      </c>
      <c r="C36" s="123" t="s">
        <v>1881</v>
      </c>
      <c r="D36" s="91" t="s">
        <v>3052</v>
      </c>
      <c r="E36" s="289">
        <v>19920.236</v>
      </c>
      <c r="F36" s="95" t="s">
        <v>1413</v>
      </c>
      <c r="H36" s="94" t="s">
        <v>2842</v>
      </c>
      <c r="J36" s="91" t="s">
        <v>1747</v>
      </c>
      <c r="K36" s="133"/>
      <c r="L36" s="106"/>
      <c r="M36" s="101"/>
      <c r="N36" s="57"/>
      <c r="O36" s="180" t="s">
        <v>1341</v>
      </c>
      <c r="P36" s="188">
        <v>1</v>
      </c>
      <c r="Q36"/>
    </row>
    <row r="37" spans="1:17" ht="12.75">
      <c r="A37" s="134">
        <v>24</v>
      </c>
      <c r="B37" s="109" t="s">
        <v>831</v>
      </c>
      <c r="C37" s="122" t="s">
        <v>1881</v>
      </c>
      <c r="D37" s="137" t="s">
        <v>3376</v>
      </c>
      <c r="E37" s="312">
        <v>19918.236</v>
      </c>
      <c r="F37" s="108" t="s">
        <v>1415</v>
      </c>
      <c r="G37" s="136"/>
      <c r="H37" s="136" t="s">
        <v>2841</v>
      </c>
      <c r="I37" s="110"/>
      <c r="J37" s="137" t="s">
        <v>1746</v>
      </c>
      <c r="K37" s="138"/>
      <c r="L37" s="109"/>
      <c r="M37" s="111"/>
      <c r="N37" s="77"/>
      <c r="O37" s="204" t="s">
        <v>1341</v>
      </c>
      <c r="P37" s="189">
        <v>1</v>
      </c>
      <c r="Q37"/>
    </row>
    <row r="38" spans="5:17" ht="12.75">
      <c r="E38" s="248"/>
      <c r="G38" s="94" t="s">
        <v>1394</v>
      </c>
      <c r="H38" s="94" t="s">
        <v>1891</v>
      </c>
      <c r="J38" s="91" t="s">
        <v>1761</v>
      </c>
      <c r="K38" s="133" t="s">
        <v>1626</v>
      </c>
      <c r="L38" s="106" t="s">
        <v>1640</v>
      </c>
      <c r="M38" s="101" t="s">
        <v>1654</v>
      </c>
      <c r="N38" s="142" t="s">
        <v>1664</v>
      </c>
      <c r="O38" s="183"/>
      <c r="P38" s="188">
        <v>0</v>
      </c>
      <c r="Q38"/>
    </row>
    <row r="39" spans="1:16" s="98" customFormat="1" ht="12.75">
      <c r="A39" s="251"/>
      <c r="B39" s="251"/>
      <c r="C39" s="251"/>
      <c r="D39" s="251"/>
      <c r="E39" s="251"/>
      <c r="F39" s="251"/>
      <c r="G39" s="94"/>
      <c r="H39" s="94" t="s">
        <v>1890</v>
      </c>
      <c r="I39" s="292">
        <v>1709522</v>
      </c>
      <c r="J39" s="91" t="s">
        <v>1760</v>
      </c>
      <c r="K39" s="133" t="s">
        <v>1627</v>
      </c>
      <c r="L39" s="106" t="s">
        <v>1641</v>
      </c>
      <c r="M39" s="101" t="s">
        <v>1655</v>
      </c>
      <c r="N39" s="142" t="s">
        <v>1665</v>
      </c>
      <c r="O39" s="183"/>
      <c r="P39" s="188">
        <v>0</v>
      </c>
    </row>
    <row r="40" spans="1:16" s="98" customFormat="1" ht="12.75">
      <c r="A40" s="47">
        <v>25</v>
      </c>
      <c r="B40" s="123" t="s">
        <v>759</v>
      </c>
      <c r="C40" s="123" t="s">
        <v>1880</v>
      </c>
      <c r="D40" s="116" t="s">
        <v>3029</v>
      </c>
      <c r="E40" s="289">
        <f>19932.2764+1.76</f>
        <v>19934.036399999997</v>
      </c>
      <c r="F40" s="123" t="s">
        <v>253</v>
      </c>
      <c r="G40" s="94"/>
      <c r="H40" s="94" t="s">
        <v>117</v>
      </c>
      <c r="I40" s="316"/>
      <c r="J40" s="91" t="s">
        <v>1759</v>
      </c>
      <c r="K40" s="133"/>
      <c r="L40" s="106"/>
      <c r="M40" s="101"/>
      <c r="N40" s="142"/>
      <c r="O40" s="183" t="s">
        <v>1342</v>
      </c>
      <c r="P40" s="188">
        <v>1</v>
      </c>
    </row>
    <row r="41" spans="1:16" s="98" customFormat="1" ht="12.75">
      <c r="A41" s="47">
        <v>26</v>
      </c>
      <c r="B41" s="123" t="s">
        <v>760</v>
      </c>
      <c r="C41" s="123" t="s">
        <v>1880</v>
      </c>
      <c r="D41" s="116" t="s">
        <v>3030</v>
      </c>
      <c r="E41" s="289">
        <f>19928.4764+1.76</f>
        <v>19930.236399999998</v>
      </c>
      <c r="F41" s="123" t="s">
        <v>254</v>
      </c>
      <c r="G41" s="94"/>
      <c r="H41" s="94" t="s">
        <v>116</v>
      </c>
      <c r="I41" s="316"/>
      <c r="J41" s="91" t="s">
        <v>1758</v>
      </c>
      <c r="K41" s="133"/>
      <c r="L41" s="106"/>
      <c r="M41" s="101"/>
      <c r="N41" s="142"/>
      <c r="O41" s="183" t="s">
        <v>1342</v>
      </c>
      <c r="P41" s="188">
        <v>1</v>
      </c>
    </row>
    <row r="42" spans="1:16" s="98" customFormat="1" ht="12.75">
      <c r="A42" s="47">
        <v>27</v>
      </c>
      <c r="B42" s="123" t="s">
        <v>761</v>
      </c>
      <c r="C42" s="123" t="s">
        <v>1880</v>
      </c>
      <c r="D42" s="116" t="s">
        <v>3031</v>
      </c>
      <c r="E42" s="289">
        <f>19924.6764+1.76</f>
        <v>19926.4364</v>
      </c>
      <c r="F42" s="123" t="s">
        <v>255</v>
      </c>
      <c r="G42" s="94"/>
      <c r="H42" s="94" t="s">
        <v>2848</v>
      </c>
      <c r="I42" s="316"/>
      <c r="J42" s="91" t="s">
        <v>1757</v>
      </c>
      <c r="K42" s="133"/>
      <c r="L42" s="106"/>
      <c r="M42" s="101"/>
      <c r="N42" s="142"/>
      <c r="O42" s="183" t="s">
        <v>1342</v>
      </c>
      <c r="P42" s="188">
        <v>1</v>
      </c>
    </row>
    <row r="43" spans="1:17" ht="12.75">
      <c r="A43" s="47">
        <v>28</v>
      </c>
      <c r="B43" s="123" t="s">
        <v>762</v>
      </c>
      <c r="C43" s="123" t="s">
        <v>1880</v>
      </c>
      <c r="D43" s="116" t="s">
        <v>3032</v>
      </c>
      <c r="E43" s="289">
        <f>19920.8764+1.76</f>
        <v>19922.6364</v>
      </c>
      <c r="F43" s="123" t="s">
        <v>256</v>
      </c>
      <c r="G43" s="94"/>
      <c r="H43" s="94" t="s">
        <v>2847</v>
      </c>
      <c r="J43" s="91" t="s">
        <v>1756</v>
      </c>
      <c r="K43" s="133"/>
      <c r="L43" s="106"/>
      <c r="M43" s="101"/>
      <c r="N43" s="140"/>
      <c r="O43" s="183" t="s">
        <v>1342</v>
      </c>
      <c r="P43" s="188">
        <v>1</v>
      </c>
      <c r="Q43"/>
    </row>
    <row r="44" spans="1:17" ht="12.75">
      <c r="A44" s="47">
        <v>29</v>
      </c>
      <c r="B44" s="123" t="s">
        <v>763</v>
      </c>
      <c r="C44" s="123" t="s">
        <v>1880</v>
      </c>
      <c r="D44" s="116" t="s">
        <v>3033</v>
      </c>
      <c r="E44" s="289">
        <f>19912.1764+1.76</f>
        <v>19913.9364</v>
      </c>
      <c r="F44" s="123" t="s">
        <v>257</v>
      </c>
      <c r="G44" s="94"/>
      <c r="H44" s="94" t="s">
        <v>2846</v>
      </c>
      <c r="J44" s="91" t="s">
        <v>1755</v>
      </c>
      <c r="K44" s="133"/>
      <c r="L44" s="106"/>
      <c r="M44" s="101"/>
      <c r="N44" s="142"/>
      <c r="O44" s="183" t="s">
        <v>1342</v>
      </c>
      <c r="P44" s="188">
        <v>1</v>
      </c>
      <c r="Q44"/>
    </row>
    <row r="45" spans="1:17" ht="12.75">
      <c r="A45" s="134">
        <v>30</v>
      </c>
      <c r="B45" s="122" t="s">
        <v>3046</v>
      </c>
      <c r="C45" s="122" t="s">
        <v>1880</v>
      </c>
      <c r="D45" s="111" t="s">
        <v>3034</v>
      </c>
      <c r="E45" s="312">
        <f>19908.3764+1.76</f>
        <v>19910.1364</v>
      </c>
      <c r="F45" s="122" t="s">
        <v>2213</v>
      </c>
      <c r="G45" s="136"/>
      <c r="H45" s="136" t="s">
        <v>2845</v>
      </c>
      <c r="I45" s="110"/>
      <c r="J45" s="137" t="s">
        <v>1754</v>
      </c>
      <c r="K45" s="138"/>
      <c r="L45" s="109"/>
      <c r="M45" s="111"/>
      <c r="N45" s="141"/>
      <c r="O45" s="184" t="s">
        <v>1342</v>
      </c>
      <c r="P45" s="189">
        <v>1</v>
      </c>
      <c r="Q45"/>
    </row>
    <row r="46" spans="1:17" ht="12.75">
      <c r="A46" s="47">
        <v>31</v>
      </c>
      <c r="B46" s="106" t="s">
        <v>871</v>
      </c>
      <c r="C46" s="123" t="s">
        <v>1880</v>
      </c>
      <c r="D46" s="91" t="s">
        <v>3380</v>
      </c>
      <c r="E46" s="289">
        <f>19905.1664-0.26</f>
        <v>19904.9064</v>
      </c>
      <c r="F46" s="62" t="s">
        <v>1423</v>
      </c>
      <c r="G46" s="94" t="s">
        <v>2849</v>
      </c>
      <c r="H46" s="94" t="s">
        <v>1893</v>
      </c>
      <c r="I46" s="292">
        <v>1702821</v>
      </c>
      <c r="J46" s="91" t="s">
        <v>1769</v>
      </c>
      <c r="K46" s="133" t="s">
        <v>1628</v>
      </c>
      <c r="L46" s="106" t="s">
        <v>1642</v>
      </c>
      <c r="M46" s="101" t="s">
        <v>1656</v>
      </c>
      <c r="N46" s="57" t="s">
        <v>1672</v>
      </c>
      <c r="O46" s="180" t="s">
        <v>1341</v>
      </c>
      <c r="P46" s="188">
        <v>1</v>
      </c>
      <c r="Q46"/>
    </row>
    <row r="47" spans="1:17" ht="12.75">
      <c r="A47" s="47">
        <v>32</v>
      </c>
      <c r="B47" s="106" t="s">
        <v>872</v>
      </c>
      <c r="C47" s="123" t="s">
        <v>1880</v>
      </c>
      <c r="D47" s="127" t="s">
        <v>3383</v>
      </c>
      <c r="E47" s="289">
        <f>19903.1664-0.26</f>
        <v>19902.9064</v>
      </c>
      <c r="F47" s="95" t="s">
        <v>1425</v>
      </c>
      <c r="G47" s="94"/>
      <c r="H47" s="94" t="s">
        <v>1892</v>
      </c>
      <c r="J47" s="91" t="s">
        <v>1768</v>
      </c>
      <c r="K47" s="133" t="s">
        <v>1629</v>
      </c>
      <c r="L47" s="106" t="s">
        <v>1643</v>
      </c>
      <c r="M47" s="101" t="s">
        <v>1657</v>
      </c>
      <c r="N47" s="57" t="s">
        <v>1673</v>
      </c>
      <c r="O47" s="180" t="s">
        <v>1341</v>
      </c>
      <c r="P47" s="188">
        <v>1</v>
      </c>
      <c r="Q47"/>
    </row>
    <row r="48" spans="1:17" ht="12.75">
      <c r="A48" s="47">
        <v>33</v>
      </c>
      <c r="B48" s="106" t="s">
        <v>873</v>
      </c>
      <c r="C48" s="123" t="s">
        <v>1880</v>
      </c>
      <c r="D48" s="91" t="s">
        <v>3385</v>
      </c>
      <c r="E48" s="289">
        <f>19901.1664-0.26</f>
        <v>19900.9064</v>
      </c>
      <c r="F48" s="95" t="s">
        <v>1427</v>
      </c>
      <c r="G48" s="94"/>
      <c r="H48" s="94" t="s">
        <v>928</v>
      </c>
      <c r="J48" s="91" t="s">
        <v>1767</v>
      </c>
      <c r="K48" s="133"/>
      <c r="L48" s="106"/>
      <c r="M48" s="101"/>
      <c r="N48" s="57"/>
      <c r="O48" s="180" t="s">
        <v>1341</v>
      </c>
      <c r="P48" s="188">
        <v>1</v>
      </c>
      <c r="Q48"/>
    </row>
    <row r="49" spans="1:16" s="98" customFormat="1" ht="12.75">
      <c r="A49" s="47">
        <v>34</v>
      </c>
      <c r="B49" s="106" t="s">
        <v>874</v>
      </c>
      <c r="C49" s="123" t="s">
        <v>1880</v>
      </c>
      <c r="D49" s="127" t="s">
        <v>3387</v>
      </c>
      <c r="E49" s="248">
        <f>19899.1664-0.26</f>
        <v>19898.9064</v>
      </c>
      <c r="F49" s="95" t="s">
        <v>1429</v>
      </c>
      <c r="G49" s="94"/>
      <c r="H49" s="94" t="s">
        <v>927</v>
      </c>
      <c r="I49" s="316"/>
      <c r="J49" s="91" t="s">
        <v>1766</v>
      </c>
      <c r="K49" s="133"/>
      <c r="L49" s="106"/>
      <c r="M49" s="101"/>
      <c r="N49" s="57"/>
      <c r="O49" s="180" t="s">
        <v>1341</v>
      </c>
      <c r="P49" s="188">
        <v>1</v>
      </c>
    </row>
    <row r="50" spans="1:16" s="98" customFormat="1" ht="12.75">
      <c r="A50" s="47">
        <v>35</v>
      </c>
      <c r="B50" s="106" t="s">
        <v>875</v>
      </c>
      <c r="C50" s="123" t="s">
        <v>1880</v>
      </c>
      <c r="D50" s="127" t="s">
        <v>3389</v>
      </c>
      <c r="E50" s="248">
        <f>19899.1664-0.26</f>
        <v>19898.9064</v>
      </c>
      <c r="F50" s="95" t="s">
        <v>1431</v>
      </c>
      <c r="G50" s="94"/>
      <c r="H50" s="94" t="s">
        <v>2853</v>
      </c>
      <c r="I50" s="316"/>
      <c r="J50" s="91" t="s">
        <v>1765</v>
      </c>
      <c r="K50" s="133"/>
      <c r="L50" s="106"/>
      <c r="M50" s="101"/>
      <c r="N50" s="57"/>
      <c r="O50" s="180" t="s">
        <v>1341</v>
      </c>
      <c r="P50" s="188">
        <v>1</v>
      </c>
    </row>
    <row r="51" spans="1:17" ht="12.75">
      <c r="A51" s="47">
        <v>36</v>
      </c>
      <c r="B51" s="106" t="s">
        <v>876</v>
      </c>
      <c r="C51" s="123" t="s">
        <v>1880</v>
      </c>
      <c r="D51" s="91" t="s">
        <v>3391</v>
      </c>
      <c r="E51" s="248">
        <v>19896.906</v>
      </c>
      <c r="F51" s="95" t="s">
        <v>1433</v>
      </c>
      <c r="G51" s="94"/>
      <c r="H51" s="94" t="s">
        <v>2852</v>
      </c>
      <c r="J51" s="91" t="s">
        <v>1764</v>
      </c>
      <c r="K51" s="133"/>
      <c r="L51" s="106"/>
      <c r="M51" s="101"/>
      <c r="N51" s="59"/>
      <c r="O51" s="180" t="s">
        <v>1341</v>
      </c>
      <c r="P51" s="188">
        <v>1</v>
      </c>
      <c r="Q51"/>
    </row>
    <row r="52" spans="1:17" ht="12.75">
      <c r="A52" s="47">
        <v>37</v>
      </c>
      <c r="B52" s="106" t="s">
        <v>877</v>
      </c>
      <c r="C52" s="123" t="s">
        <v>1880</v>
      </c>
      <c r="D52" s="127" t="s">
        <v>3393</v>
      </c>
      <c r="E52" s="248">
        <v>19894.906</v>
      </c>
      <c r="F52" s="102" t="s">
        <v>1435</v>
      </c>
      <c r="G52" s="94"/>
      <c r="H52" s="94" t="s">
        <v>2851</v>
      </c>
      <c r="J52" s="91" t="s">
        <v>1763</v>
      </c>
      <c r="K52" s="133"/>
      <c r="L52" s="106"/>
      <c r="M52" s="101"/>
      <c r="N52" s="59"/>
      <c r="O52" s="180" t="s">
        <v>1341</v>
      </c>
      <c r="P52" s="188">
        <v>1</v>
      </c>
      <c r="Q52"/>
    </row>
    <row r="53" spans="1:17" ht="12.75">
      <c r="A53" s="134">
        <v>38</v>
      </c>
      <c r="B53" s="109" t="s">
        <v>878</v>
      </c>
      <c r="C53" s="122" t="s">
        <v>1880</v>
      </c>
      <c r="D53" s="137" t="s">
        <v>3395</v>
      </c>
      <c r="E53" s="291">
        <v>19892.906</v>
      </c>
      <c r="F53" s="108" t="s">
        <v>1437</v>
      </c>
      <c r="G53" s="136"/>
      <c r="H53" s="136" t="s">
        <v>2850</v>
      </c>
      <c r="I53" s="110"/>
      <c r="J53" s="137" t="s">
        <v>1762</v>
      </c>
      <c r="K53" s="138"/>
      <c r="L53" s="109"/>
      <c r="M53" s="111"/>
      <c r="N53" s="77"/>
      <c r="O53" s="204" t="s">
        <v>1341</v>
      </c>
      <c r="P53" s="189">
        <v>1</v>
      </c>
      <c r="Q53"/>
    </row>
    <row r="54" spans="1:17" ht="12.75">
      <c r="A54" s="47">
        <v>39</v>
      </c>
      <c r="B54" s="106" t="s">
        <v>832</v>
      </c>
      <c r="C54" s="123" t="s">
        <v>1881</v>
      </c>
      <c r="D54" s="91" t="s">
        <v>3380</v>
      </c>
      <c r="E54" s="289">
        <f>19905.1664-0.26</f>
        <v>19904.9064</v>
      </c>
      <c r="F54" s="62" t="s">
        <v>1424</v>
      </c>
      <c r="G54" s="94" t="s">
        <v>485</v>
      </c>
      <c r="H54" s="94" t="s">
        <v>1895</v>
      </c>
      <c r="I54" s="292">
        <v>1702823</v>
      </c>
      <c r="J54" s="91" t="s">
        <v>378</v>
      </c>
      <c r="K54" s="133" t="s">
        <v>1630</v>
      </c>
      <c r="L54" s="106" t="s">
        <v>1644</v>
      </c>
      <c r="M54" s="101" t="s">
        <v>1658</v>
      </c>
      <c r="N54" s="57" t="s">
        <v>2394</v>
      </c>
      <c r="O54" s="180" t="s">
        <v>1341</v>
      </c>
      <c r="P54" s="188">
        <v>1</v>
      </c>
      <c r="Q54"/>
    </row>
    <row r="55" spans="1:17" ht="12.75">
      <c r="A55" s="47">
        <v>40</v>
      </c>
      <c r="B55" s="106" t="s">
        <v>833</v>
      </c>
      <c r="C55" s="123" t="s">
        <v>1881</v>
      </c>
      <c r="D55" s="127" t="s">
        <v>3383</v>
      </c>
      <c r="E55" s="289">
        <f>19903.1664-0.26</f>
        <v>19902.9064</v>
      </c>
      <c r="F55" s="95" t="s">
        <v>1426</v>
      </c>
      <c r="G55" s="94"/>
      <c r="H55" s="94" t="s">
        <v>1894</v>
      </c>
      <c r="J55" s="91" t="s">
        <v>377</v>
      </c>
      <c r="K55" s="133" t="s">
        <v>1631</v>
      </c>
      <c r="L55" s="106" t="s">
        <v>1645</v>
      </c>
      <c r="M55" s="101" t="s">
        <v>1659</v>
      </c>
      <c r="N55" s="59" t="s">
        <v>2395</v>
      </c>
      <c r="O55" s="180" t="s">
        <v>1341</v>
      </c>
      <c r="P55" s="188">
        <v>1</v>
      </c>
      <c r="Q55"/>
    </row>
    <row r="56" spans="1:17" ht="12.75">
      <c r="A56" s="47">
        <v>41</v>
      </c>
      <c r="B56" s="106" t="s">
        <v>834</v>
      </c>
      <c r="C56" s="123" t="s">
        <v>1881</v>
      </c>
      <c r="D56" s="91" t="s">
        <v>3385</v>
      </c>
      <c r="E56" s="289">
        <f>19901.1664-0.26</f>
        <v>19900.9064</v>
      </c>
      <c r="F56" s="95" t="s">
        <v>1428</v>
      </c>
      <c r="G56" s="94"/>
      <c r="H56" s="94" t="s">
        <v>934</v>
      </c>
      <c r="J56" s="91" t="s">
        <v>376</v>
      </c>
      <c r="K56" s="133"/>
      <c r="L56" s="106"/>
      <c r="M56" s="101"/>
      <c r="N56" s="59"/>
      <c r="O56" s="180" t="s">
        <v>1341</v>
      </c>
      <c r="P56" s="188">
        <v>1</v>
      </c>
      <c r="Q56"/>
    </row>
    <row r="57" spans="1:17" ht="12.75">
      <c r="A57" s="47">
        <v>42</v>
      </c>
      <c r="B57" s="106" t="s">
        <v>835</v>
      </c>
      <c r="C57" s="123" t="s">
        <v>1881</v>
      </c>
      <c r="D57" s="127" t="s">
        <v>3387</v>
      </c>
      <c r="E57" s="248">
        <f>19899.1664-0.26</f>
        <v>19898.9064</v>
      </c>
      <c r="F57" s="102" t="s">
        <v>1430</v>
      </c>
      <c r="G57" s="94"/>
      <c r="H57" s="94" t="s">
        <v>933</v>
      </c>
      <c r="J57" s="91" t="s">
        <v>375</v>
      </c>
      <c r="K57" s="133"/>
      <c r="L57" s="106"/>
      <c r="M57" s="101"/>
      <c r="N57" s="59"/>
      <c r="O57" s="180" t="s">
        <v>1341</v>
      </c>
      <c r="P57" s="188">
        <v>1</v>
      </c>
      <c r="Q57"/>
    </row>
    <row r="58" spans="1:17" ht="12.75">
      <c r="A58" s="47">
        <v>43</v>
      </c>
      <c r="B58" s="106" t="s">
        <v>836</v>
      </c>
      <c r="C58" s="123" t="s">
        <v>1881</v>
      </c>
      <c r="D58" s="127" t="s">
        <v>3389</v>
      </c>
      <c r="E58" s="248">
        <f>19899.1664-0.26</f>
        <v>19898.9064</v>
      </c>
      <c r="F58" s="95" t="s">
        <v>1432</v>
      </c>
      <c r="G58" s="94"/>
      <c r="H58" s="94" t="s">
        <v>932</v>
      </c>
      <c r="J58" s="91" t="s">
        <v>374</v>
      </c>
      <c r="K58" s="133"/>
      <c r="L58" s="106"/>
      <c r="M58" s="101"/>
      <c r="N58" s="59"/>
      <c r="O58" s="180" t="s">
        <v>1341</v>
      </c>
      <c r="P58" s="188">
        <v>1</v>
      </c>
      <c r="Q58"/>
    </row>
    <row r="59" spans="1:17" ht="12.75">
      <c r="A59" s="47">
        <v>44</v>
      </c>
      <c r="B59" s="106" t="s">
        <v>837</v>
      </c>
      <c r="C59" s="123" t="s">
        <v>1881</v>
      </c>
      <c r="D59" s="91" t="s">
        <v>3391</v>
      </c>
      <c r="E59" s="248">
        <v>19896.906</v>
      </c>
      <c r="F59" s="95" t="s">
        <v>1434</v>
      </c>
      <c r="G59" s="94"/>
      <c r="H59" s="94" t="s">
        <v>931</v>
      </c>
      <c r="J59" s="91" t="s">
        <v>373</v>
      </c>
      <c r="K59" s="133"/>
      <c r="L59" s="106"/>
      <c r="M59" s="101"/>
      <c r="N59" s="59"/>
      <c r="O59" s="180" t="s">
        <v>1341</v>
      </c>
      <c r="P59" s="188">
        <v>1</v>
      </c>
      <c r="Q59"/>
    </row>
    <row r="60" spans="1:17" ht="12.75">
      <c r="A60" s="47">
        <v>45</v>
      </c>
      <c r="B60" s="106" t="s">
        <v>838</v>
      </c>
      <c r="C60" s="123" t="s">
        <v>1881</v>
      </c>
      <c r="D60" s="127" t="s">
        <v>3393</v>
      </c>
      <c r="E60" s="248">
        <v>19894.906</v>
      </c>
      <c r="F60" s="102" t="s">
        <v>1436</v>
      </c>
      <c r="G60" s="94"/>
      <c r="H60" s="94" t="s">
        <v>930</v>
      </c>
      <c r="J60" s="91" t="s">
        <v>363</v>
      </c>
      <c r="K60" s="133"/>
      <c r="L60" s="106"/>
      <c r="M60" s="101"/>
      <c r="N60" s="59"/>
      <c r="O60" s="180" t="s">
        <v>1341</v>
      </c>
      <c r="P60" s="188">
        <v>1</v>
      </c>
      <c r="Q60"/>
    </row>
    <row r="61" spans="1:17" ht="12.75">
      <c r="A61" s="134">
        <v>46</v>
      </c>
      <c r="B61" s="109" t="s">
        <v>839</v>
      </c>
      <c r="C61" s="122" t="s">
        <v>1881</v>
      </c>
      <c r="D61" s="137" t="s">
        <v>3395</v>
      </c>
      <c r="E61" s="291">
        <v>19892.906</v>
      </c>
      <c r="F61" s="108" t="s">
        <v>1438</v>
      </c>
      <c r="G61" s="136"/>
      <c r="H61" s="136" t="s">
        <v>929</v>
      </c>
      <c r="I61" s="110"/>
      <c r="J61" s="137" t="s">
        <v>362</v>
      </c>
      <c r="K61" s="138"/>
      <c r="L61" s="109"/>
      <c r="M61" s="111"/>
      <c r="N61" s="77"/>
      <c r="O61" s="204" t="s">
        <v>1341</v>
      </c>
      <c r="P61" s="189">
        <v>1</v>
      </c>
      <c r="Q61"/>
    </row>
    <row r="62" spans="5:17" ht="15.75">
      <c r="E62" s="248"/>
      <c r="I62" s="191" t="s">
        <v>3343</v>
      </c>
      <c r="N62" s="99"/>
      <c r="O62" s="179"/>
      <c r="Q62"/>
    </row>
    <row r="63" spans="5:17" ht="12.75">
      <c r="E63" s="248"/>
      <c r="G63" s="95"/>
      <c r="H63" s="95"/>
      <c r="J63" s="95" t="s">
        <v>506</v>
      </c>
      <c r="K63" s="95" t="s">
        <v>507</v>
      </c>
      <c r="L63" s="95"/>
      <c r="M63" s="95" t="s">
        <v>508</v>
      </c>
      <c r="N63" s="102" t="s">
        <v>509</v>
      </c>
      <c r="P63" s="187"/>
      <c r="Q63"/>
    </row>
    <row r="64" spans="1:17" ht="12.75">
      <c r="A64" s="104" t="s">
        <v>510</v>
      </c>
      <c r="B64" s="103" t="s">
        <v>1228</v>
      </c>
      <c r="C64" s="103" t="s">
        <v>511</v>
      </c>
      <c r="D64" s="103" t="s">
        <v>3332</v>
      </c>
      <c r="E64" s="248"/>
      <c r="F64" s="130" t="s">
        <v>513</v>
      </c>
      <c r="G64" s="103" t="s">
        <v>514</v>
      </c>
      <c r="H64" s="103" t="s">
        <v>3344</v>
      </c>
      <c r="I64" s="104" t="s">
        <v>1878</v>
      </c>
      <c r="J64" s="86" t="s">
        <v>3345</v>
      </c>
      <c r="K64" s="132" t="s">
        <v>1614</v>
      </c>
      <c r="L64" s="86" t="s">
        <v>1615</v>
      </c>
      <c r="M64" s="131" t="s">
        <v>1616</v>
      </c>
      <c r="N64" s="86" t="s">
        <v>1617</v>
      </c>
      <c r="O64" s="104" t="s">
        <v>2725</v>
      </c>
      <c r="P64" s="178" t="s">
        <v>1553</v>
      </c>
      <c r="Q64"/>
    </row>
    <row r="65" spans="5:17" ht="12.75">
      <c r="E65" s="248"/>
      <c r="G65" s="95"/>
      <c r="H65" s="95"/>
      <c r="I65" s="97" t="s">
        <v>1879</v>
      </c>
      <c r="J65" s="95"/>
      <c r="K65" s="132"/>
      <c r="L65" s="101"/>
      <c r="N65" s="107"/>
      <c r="P65" s="187"/>
      <c r="Q65"/>
    </row>
    <row r="66" spans="5:17" ht="12.75">
      <c r="E66" s="248"/>
      <c r="G66" s="95"/>
      <c r="H66" s="95"/>
      <c r="J66" s="95"/>
      <c r="K66" s="97"/>
      <c r="L66" s="101"/>
      <c r="M66" s="95"/>
      <c r="N66" s="107"/>
      <c r="P66" s="187"/>
      <c r="Q66"/>
    </row>
    <row r="67" spans="7:17" ht="12.75">
      <c r="G67" s="94" t="s">
        <v>486</v>
      </c>
      <c r="H67" s="94" t="s">
        <v>1897</v>
      </c>
      <c r="I67" s="292">
        <v>1708222</v>
      </c>
      <c r="J67" s="91" t="s">
        <v>390</v>
      </c>
      <c r="K67" s="133" t="s">
        <v>1674</v>
      </c>
      <c r="L67" s="106" t="s">
        <v>2368</v>
      </c>
      <c r="M67" s="101" t="s">
        <v>187</v>
      </c>
      <c r="N67" s="59" t="s">
        <v>2396</v>
      </c>
      <c r="O67" s="180"/>
      <c r="P67" s="188">
        <v>0</v>
      </c>
      <c r="Q67"/>
    </row>
    <row r="68" spans="1:17" ht="12.75">
      <c r="A68" s="47"/>
      <c r="G68" s="94"/>
      <c r="H68" s="94" t="s">
        <v>1896</v>
      </c>
      <c r="J68" s="91" t="s">
        <v>385</v>
      </c>
      <c r="K68" s="133" t="s">
        <v>1675</v>
      </c>
      <c r="L68" s="106" t="s">
        <v>2369</v>
      </c>
      <c r="M68" s="101" t="s">
        <v>188</v>
      </c>
      <c r="N68" s="59" t="s">
        <v>2397</v>
      </c>
      <c r="O68" s="180"/>
      <c r="P68" s="188">
        <v>0</v>
      </c>
      <c r="Q68"/>
    </row>
    <row r="69" spans="1:17" ht="12.75">
      <c r="A69" s="47">
        <v>47</v>
      </c>
      <c r="B69" s="106" t="s">
        <v>879</v>
      </c>
      <c r="C69" s="123" t="s">
        <v>1880</v>
      </c>
      <c r="D69" s="91"/>
      <c r="E69" s="248">
        <f>19889.1664-0.26</f>
        <v>19888.9064</v>
      </c>
      <c r="F69" s="95" t="s">
        <v>1439</v>
      </c>
      <c r="G69" s="94"/>
      <c r="H69" s="94" t="s">
        <v>119</v>
      </c>
      <c r="J69" s="91" t="s">
        <v>384</v>
      </c>
      <c r="K69" s="133"/>
      <c r="L69" s="106"/>
      <c r="M69" s="101"/>
      <c r="N69" s="59"/>
      <c r="O69" s="180" t="s">
        <v>1341</v>
      </c>
      <c r="P69" s="188">
        <v>1</v>
      </c>
      <c r="Q69"/>
    </row>
    <row r="70" spans="1:16" ht="12.75">
      <c r="A70" s="47">
        <v>48</v>
      </c>
      <c r="B70" s="106" t="s">
        <v>2339</v>
      </c>
      <c r="C70" s="123" t="s">
        <v>1880</v>
      </c>
      <c r="D70" s="91"/>
      <c r="E70" s="248">
        <f>19887.1664-0.26</f>
        <v>19886.9064</v>
      </c>
      <c r="F70" s="95" t="s">
        <v>1441</v>
      </c>
      <c r="G70" s="94"/>
      <c r="H70" s="94" t="s">
        <v>118</v>
      </c>
      <c r="J70" s="91" t="s">
        <v>383</v>
      </c>
      <c r="K70" s="133"/>
      <c r="L70" s="106"/>
      <c r="M70" s="101"/>
      <c r="N70" s="59"/>
      <c r="O70" s="180" t="s">
        <v>1341</v>
      </c>
      <c r="P70" s="188">
        <v>1</v>
      </c>
    </row>
    <row r="71" spans="1:21" ht="12.75" customHeight="1">
      <c r="A71" s="47">
        <v>49</v>
      </c>
      <c r="B71" s="106" t="s">
        <v>2341</v>
      </c>
      <c r="C71" s="123" t="s">
        <v>1880</v>
      </c>
      <c r="D71" s="91"/>
      <c r="E71" s="248">
        <v>19884.906</v>
      </c>
      <c r="F71" s="95" t="s">
        <v>1443</v>
      </c>
      <c r="G71" s="94"/>
      <c r="H71" s="94" t="s">
        <v>938</v>
      </c>
      <c r="J71" s="91" t="s">
        <v>382</v>
      </c>
      <c r="K71" s="133"/>
      <c r="L71" s="106"/>
      <c r="M71" s="101"/>
      <c r="N71" s="59"/>
      <c r="O71" s="180" t="s">
        <v>1341</v>
      </c>
      <c r="P71" s="188">
        <v>1</v>
      </c>
      <c r="Q71" s="98"/>
      <c r="R71" s="98"/>
      <c r="S71" s="98"/>
      <c r="T71" s="98"/>
      <c r="U71" s="98"/>
    </row>
    <row r="72" spans="1:16" s="105" customFormat="1" ht="12.75" customHeight="1">
      <c r="A72" s="47">
        <v>50</v>
      </c>
      <c r="B72" s="106" t="s">
        <v>880</v>
      </c>
      <c r="C72" s="123" t="s">
        <v>1880</v>
      </c>
      <c r="D72" s="91"/>
      <c r="E72" s="248">
        <v>19882.906</v>
      </c>
      <c r="F72" s="95" t="s">
        <v>1445</v>
      </c>
      <c r="G72" s="94"/>
      <c r="H72" s="94" t="s">
        <v>937</v>
      </c>
      <c r="J72" s="91" t="s">
        <v>381</v>
      </c>
      <c r="K72" s="133"/>
      <c r="L72" s="106"/>
      <c r="M72" s="101"/>
      <c r="N72" s="59"/>
      <c r="O72" s="180" t="s">
        <v>1341</v>
      </c>
      <c r="P72" s="188">
        <v>1</v>
      </c>
    </row>
    <row r="73" spans="1:21" ht="12.75" customHeight="1">
      <c r="A73" s="47">
        <v>51</v>
      </c>
      <c r="B73" s="280" t="s">
        <v>881</v>
      </c>
      <c r="C73" s="123" t="s">
        <v>1880</v>
      </c>
      <c r="D73" s="91"/>
      <c r="E73" s="248">
        <v>19880.906</v>
      </c>
      <c r="F73" s="95" t="s">
        <v>1447</v>
      </c>
      <c r="G73" s="94"/>
      <c r="H73" s="94" t="s">
        <v>936</v>
      </c>
      <c r="J73" s="91" t="s">
        <v>380</v>
      </c>
      <c r="K73" s="133"/>
      <c r="L73" s="106"/>
      <c r="M73" s="101"/>
      <c r="N73" s="59"/>
      <c r="O73" s="180" t="s">
        <v>1341</v>
      </c>
      <c r="P73" s="188">
        <v>1</v>
      </c>
      <c r="Q73" s="98"/>
      <c r="R73" s="98"/>
      <c r="S73" s="98"/>
      <c r="T73" s="98"/>
      <c r="U73" s="98"/>
    </row>
    <row r="74" spans="1:21" ht="12.75" customHeight="1">
      <c r="A74" s="134">
        <v>52</v>
      </c>
      <c r="B74" s="296" t="s">
        <v>882</v>
      </c>
      <c r="C74" s="122" t="s">
        <v>1880</v>
      </c>
      <c r="D74" s="137"/>
      <c r="E74" s="291">
        <v>19878.906</v>
      </c>
      <c r="F74" s="108" t="s">
        <v>1449</v>
      </c>
      <c r="G74" s="136"/>
      <c r="H74" s="136" t="s">
        <v>935</v>
      </c>
      <c r="I74" s="110"/>
      <c r="J74" s="137" t="s">
        <v>379</v>
      </c>
      <c r="K74" s="138"/>
      <c r="L74" s="109"/>
      <c r="M74" s="111"/>
      <c r="N74" s="77"/>
      <c r="O74" s="204" t="s">
        <v>1341</v>
      </c>
      <c r="P74" s="189">
        <v>1</v>
      </c>
      <c r="Q74" s="98"/>
      <c r="R74" s="98"/>
      <c r="S74" s="98"/>
      <c r="T74" s="98"/>
      <c r="U74" s="98"/>
    </row>
    <row r="75" spans="7:17" ht="12.75">
      <c r="G75" s="94" t="s">
        <v>487</v>
      </c>
      <c r="H75" s="94" t="s">
        <v>1899</v>
      </c>
      <c r="I75" s="292">
        <v>1709524</v>
      </c>
      <c r="J75" s="91" t="s">
        <v>398</v>
      </c>
      <c r="K75" s="133" t="s">
        <v>1676</v>
      </c>
      <c r="L75" s="106" t="s">
        <v>2370</v>
      </c>
      <c r="M75" s="101" t="s">
        <v>2382</v>
      </c>
      <c r="N75" s="59" t="s">
        <v>2398</v>
      </c>
      <c r="O75" s="180"/>
      <c r="P75" s="188">
        <v>0</v>
      </c>
      <c r="Q75"/>
    </row>
    <row r="76" spans="7:17" ht="12.75">
      <c r="G76" s="94"/>
      <c r="H76" s="94" t="s">
        <v>1898</v>
      </c>
      <c r="J76" s="91" t="s">
        <v>397</v>
      </c>
      <c r="K76" s="133" t="s">
        <v>1677</v>
      </c>
      <c r="L76" s="106" t="s">
        <v>2371</v>
      </c>
      <c r="M76" s="101" t="s">
        <v>2383</v>
      </c>
      <c r="N76" s="59" t="s">
        <v>2399</v>
      </c>
      <c r="O76" s="180"/>
      <c r="P76" s="188">
        <v>0</v>
      </c>
      <c r="Q76"/>
    </row>
    <row r="77" spans="1:17" ht="12.75">
      <c r="A77" s="47">
        <v>53</v>
      </c>
      <c r="B77" s="106" t="s">
        <v>840</v>
      </c>
      <c r="C77" s="123" t="s">
        <v>1881</v>
      </c>
      <c r="D77" s="91" t="s">
        <v>3399</v>
      </c>
      <c r="E77" s="248">
        <f>19889.1664-0.26</f>
        <v>19888.9064</v>
      </c>
      <c r="F77" s="95" t="s">
        <v>1440</v>
      </c>
      <c r="G77" s="94"/>
      <c r="H77" s="94" t="s">
        <v>125</v>
      </c>
      <c r="J77" s="91" t="s">
        <v>396</v>
      </c>
      <c r="K77" s="133"/>
      <c r="L77" s="106"/>
      <c r="M77" s="101"/>
      <c r="N77" s="59"/>
      <c r="O77" s="180" t="s">
        <v>1341</v>
      </c>
      <c r="P77" s="188">
        <v>1</v>
      </c>
      <c r="Q77"/>
    </row>
    <row r="78" spans="1:17" ht="12.75">
      <c r="A78" s="47">
        <v>54</v>
      </c>
      <c r="B78" s="106" t="s">
        <v>2340</v>
      </c>
      <c r="C78" s="123" t="s">
        <v>1881</v>
      </c>
      <c r="D78" s="91" t="s">
        <v>3401</v>
      </c>
      <c r="E78" s="248">
        <f>19887.1664-0.26</f>
        <v>19886.9064</v>
      </c>
      <c r="F78" s="95" t="s">
        <v>1442</v>
      </c>
      <c r="G78" s="94"/>
      <c r="H78" s="94" t="s">
        <v>124</v>
      </c>
      <c r="J78" s="91" t="s">
        <v>395</v>
      </c>
      <c r="K78" s="133"/>
      <c r="L78" s="106"/>
      <c r="M78" s="101"/>
      <c r="N78" s="59"/>
      <c r="O78" s="180" t="s">
        <v>1341</v>
      </c>
      <c r="P78" s="188">
        <v>1</v>
      </c>
      <c r="Q78"/>
    </row>
    <row r="79" spans="1:17" ht="12.75">
      <c r="A79" s="47">
        <v>55</v>
      </c>
      <c r="B79" s="106" t="s">
        <v>2342</v>
      </c>
      <c r="C79" s="123" t="s">
        <v>1881</v>
      </c>
      <c r="D79" s="91" t="s">
        <v>3403</v>
      </c>
      <c r="E79" s="248">
        <v>19884.906</v>
      </c>
      <c r="F79" s="95" t="s">
        <v>1444</v>
      </c>
      <c r="G79" s="94"/>
      <c r="H79" s="94" t="s">
        <v>123</v>
      </c>
      <c r="J79" s="91" t="s">
        <v>394</v>
      </c>
      <c r="K79" s="133"/>
      <c r="L79" s="106"/>
      <c r="M79" s="101"/>
      <c r="N79" s="59"/>
      <c r="O79" s="180" t="s">
        <v>1341</v>
      </c>
      <c r="P79" s="188">
        <v>1</v>
      </c>
      <c r="Q79"/>
    </row>
    <row r="80" spans="1:17" ht="12.75">
      <c r="A80" s="47">
        <v>56</v>
      </c>
      <c r="B80" s="106" t="s">
        <v>841</v>
      </c>
      <c r="C80" s="123" t="s">
        <v>1881</v>
      </c>
      <c r="D80" s="91" t="s">
        <v>3407</v>
      </c>
      <c r="E80" s="248">
        <v>19882.906</v>
      </c>
      <c r="F80" s="95" t="s">
        <v>1446</v>
      </c>
      <c r="G80" s="94"/>
      <c r="H80" s="94" t="s">
        <v>122</v>
      </c>
      <c r="J80" s="91" t="s">
        <v>393</v>
      </c>
      <c r="K80" s="133"/>
      <c r="L80" s="106"/>
      <c r="M80" s="101"/>
      <c r="N80" s="59"/>
      <c r="O80" s="180" t="s">
        <v>1341</v>
      </c>
      <c r="P80" s="188">
        <v>1</v>
      </c>
      <c r="Q80"/>
    </row>
    <row r="81" spans="1:17" ht="12.75">
      <c r="A81" s="47">
        <v>57</v>
      </c>
      <c r="B81" s="280" t="s">
        <v>842</v>
      </c>
      <c r="C81" s="123" t="s">
        <v>1881</v>
      </c>
      <c r="D81" s="91" t="s">
        <v>3409</v>
      </c>
      <c r="E81" s="248">
        <v>19880.906</v>
      </c>
      <c r="F81" s="95" t="s">
        <v>1448</v>
      </c>
      <c r="G81" s="94"/>
      <c r="H81" s="94" t="s">
        <v>121</v>
      </c>
      <c r="J81" s="91" t="s">
        <v>392</v>
      </c>
      <c r="K81" s="133"/>
      <c r="L81" s="106"/>
      <c r="M81" s="101"/>
      <c r="N81" s="59"/>
      <c r="O81" s="180" t="s">
        <v>1341</v>
      </c>
      <c r="P81" s="188">
        <v>1</v>
      </c>
      <c r="Q81"/>
    </row>
    <row r="82" spans="1:17" ht="12.75">
      <c r="A82" s="134">
        <v>58</v>
      </c>
      <c r="B82" s="296" t="s">
        <v>843</v>
      </c>
      <c r="C82" s="122" t="s">
        <v>1881</v>
      </c>
      <c r="D82" s="137" t="s">
        <v>3411</v>
      </c>
      <c r="E82" s="291">
        <v>19878.906</v>
      </c>
      <c r="F82" s="108" t="s">
        <v>1450</v>
      </c>
      <c r="G82" s="136"/>
      <c r="H82" s="136" t="s">
        <v>120</v>
      </c>
      <c r="I82" s="110"/>
      <c r="J82" s="137" t="s">
        <v>391</v>
      </c>
      <c r="K82" s="138"/>
      <c r="L82" s="109"/>
      <c r="M82" s="111"/>
      <c r="N82" s="77"/>
      <c r="O82" s="204" t="s">
        <v>1341</v>
      </c>
      <c r="P82" s="189">
        <v>1</v>
      </c>
      <c r="Q82"/>
    </row>
    <row r="83" spans="7:17" ht="12.75">
      <c r="G83" s="94" t="s">
        <v>488</v>
      </c>
      <c r="H83" s="94" t="s">
        <v>1901</v>
      </c>
      <c r="I83" s="292">
        <v>1709525</v>
      </c>
      <c r="J83" s="91" t="s">
        <v>406</v>
      </c>
      <c r="K83" s="128" t="s">
        <v>1678</v>
      </c>
      <c r="L83" s="106" t="s">
        <v>2372</v>
      </c>
      <c r="M83" s="101" t="s">
        <v>2384</v>
      </c>
      <c r="N83" s="142" t="s">
        <v>1670</v>
      </c>
      <c r="O83" s="183"/>
      <c r="P83" s="188">
        <v>0</v>
      </c>
      <c r="Q83"/>
    </row>
    <row r="84" spans="5:17" ht="12.75">
      <c r="E84" s="248"/>
      <c r="G84" s="94"/>
      <c r="H84" s="94" t="s">
        <v>1900</v>
      </c>
      <c r="J84" s="91" t="s">
        <v>405</v>
      </c>
      <c r="K84" s="133" t="s">
        <v>1679</v>
      </c>
      <c r="L84" s="106" t="s">
        <v>2373</v>
      </c>
      <c r="M84" s="101" t="s">
        <v>2385</v>
      </c>
      <c r="N84" s="142" t="s">
        <v>1671</v>
      </c>
      <c r="O84" s="183"/>
      <c r="P84" s="188">
        <v>0</v>
      </c>
      <c r="Q84"/>
    </row>
    <row r="85" spans="1:17" ht="12.75">
      <c r="A85" s="47">
        <v>59</v>
      </c>
      <c r="B85" s="123" t="s">
        <v>764</v>
      </c>
      <c r="C85" s="123" t="s">
        <v>1880</v>
      </c>
      <c r="D85" s="307" t="s">
        <v>3035</v>
      </c>
      <c r="E85" s="289">
        <f>19869.0864+1.76</f>
        <v>19870.8464</v>
      </c>
      <c r="F85" s="123" t="s">
        <v>1417</v>
      </c>
      <c r="G85" s="94"/>
      <c r="H85" s="94" t="s">
        <v>131</v>
      </c>
      <c r="J85" s="91" t="s">
        <v>404</v>
      </c>
      <c r="K85" s="128"/>
      <c r="L85" s="106"/>
      <c r="M85" s="101"/>
      <c r="N85" s="142"/>
      <c r="O85" s="183" t="s">
        <v>1342</v>
      </c>
      <c r="P85" s="188">
        <v>1</v>
      </c>
      <c r="Q85"/>
    </row>
    <row r="86" spans="1:17" ht="12.75">
      <c r="A86" s="47">
        <v>60</v>
      </c>
      <c r="B86" s="123" t="s">
        <v>765</v>
      </c>
      <c r="C86" s="123" t="s">
        <v>1880</v>
      </c>
      <c r="D86" s="307" t="s">
        <v>3036</v>
      </c>
      <c r="E86" s="289">
        <f>19865.2864+1.76</f>
        <v>19867.0464</v>
      </c>
      <c r="F86" s="123" t="s">
        <v>1418</v>
      </c>
      <c r="G86" s="94"/>
      <c r="H86" s="94" t="s">
        <v>130</v>
      </c>
      <c r="J86" s="91" t="s">
        <v>403</v>
      </c>
      <c r="K86" s="133"/>
      <c r="L86" s="106"/>
      <c r="M86" s="101"/>
      <c r="N86" s="142"/>
      <c r="O86" s="183" t="s">
        <v>1342</v>
      </c>
      <c r="P86" s="188">
        <v>1</v>
      </c>
      <c r="Q86"/>
    </row>
    <row r="87" spans="1:17" ht="12.75">
      <c r="A87" s="47">
        <v>61</v>
      </c>
      <c r="B87" s="123" t="s">
        <v>766</v>
      </c>
      <c r="C87" s="123" t="s">
        <v>1880</v>
      </c>
      <c r="D87" s="307" t="s">
        <v>3037</v>
      </c>
      <c r="E87" s="289">
        <f>19861.4864+1.76</f>
        <v>19863.2464</v>
      </c>
      <c r="F87" s="123" t="s">
        <v>1419</v>
      </c>
      <c r="G87" s="94"/>
      <c r="H87" s="94" t="s">
        <v>129</v>
      </c>
      <c r="J87" s="91" t="s">
        <v>402</v>
      </c>
      <c r="K87" s="133"/>
      <c r="L87" s="106"/>
      <c r="M87" s="101"/>
      <c r="N87" s="142"/>
      <c r="O87" s="183" t="s">
        <v>1342</v>
      </c>
      <c r="P87" s="188">
        <v>1</v>
      </c>
      <c r="Q87"/>
    </row>
    <row r="88" spans="1:17" ht="12.75">
      <c r="A88" s="47">
        <v>62</v>
      </c>
      <c r="B88" s="123" t="s">
        <v>767</v>
      </c>
      <c r="C88" s="123" t="s">
        <v>1880</v>
      </c>
      <c r="D88" s="307" t="s">
        <v>3038</v>
      </c>
      <c r="E88" s="289">
        <f>19857.6864+1.76</f>
        <v>19859.446399999997</v>
      </c>
      <c r="F88" s="123" t="s">
        <v>1420</v>
      </c>
      <c r="G88" s="94"/>
      <c r="H88" s="94" t="s">
        <v>128</v>
      </c>
      <c r="J88" s="91" t="s">
        <v>401</v>
      </c>
      <c r="K88" s="133"/>
      <c r="L88" s="106"/>
      <c r="M88" s="101"/>
      <c r="N88" s="140"/>
      <c r="O88" s="183" t="s">
        <v>1342</v>
      </c>
      <c r="P88" s="188">
        <v>1</v>
      </c>
      <c r="Q88"/>
    </row>
    <row r="89" spans="1:17" ht="12.75">
      <c r="A89" s="47">
        <v>63</v>
      </c>
      <c r="B89" s="123" t="s">
        <v>768</v>
      </c>
      <c r="C89" s="123" t="s">
        <v>1880</v>
      </c>
      <c r="D89" s="307" t="s">
        <v>3039</v>
      </c>
      <c r="E89" s="289">
        <f>19853.8864+1.76</f>
        <v>19855.646399999998</v>
      </c>
      <c r="F89" s="123" t="s">
        <v>1421</v>
      </c>
      <c r="G89" s="94"/>
      <c r="H89" s="94" t="s">
        <v>127</v>
      </c>
      <c r="I89" s="316"/>
      <c r="J89" s="91" t="s">
        <v>400</v>
      </c>
      <c r="K89" s="133"/>
      <c r="L89" s="106"/>
      <c r="M89" s="101"/>
      <c r="N89" s="142"/>
      <c r="O89" s="183" t="s">
        <v>1342</v>
      </c>
      <c r="P89" s="188">
        <v>1</v>
      </c>
      <c r="Q89"/>
    </row>
    <row r="90" spans="1:17" ht="12.75">
      <c r="A90" s="134">
        <v>64</v>
      </c>
      <c r="B90" s="122" t="s">
        <v>769</v>
      </c>
      <c r="C90" s="122" t="s">
        <v>1880</v>
      </c>
      <c r="D90" s="357" t="s">
        <v>3040</v>
      </c>
      <c r="E90" s="312">
        <f>19850.0864+1.76</f>
        <v>19851.8464</v>
      </c>
      <c r="F90" s="122" t="s">
        <v>1422</v>
      </c>
      <c r="G90" s="136"/>
      <c r="H90" s="136" t="s">
        <v>126</v>
      </c>
      <c r="I90" s="332"/>
      <c r="J90" s="137" t="s">
        <v>399</v>
      </c>
      <c r="K90" s="138"/>
      <c r="L90" s="109"/>
      <c r="M90" s="111"/>
      <c r="N90" s="141"/>
      <c r="O90" s="184" t="s">
        <v>1342</v>
      </c>
      <c r="P90" s="189">
        <v>1</v>
      </c>
      <c r="Q90"/>
    </row>
    <row r="91" spans="5:17" ht="12.75">
      <c r="E91" s="248"/>
      <c r="G91" s="94" t="s">
        <v>489</v>
      </c>
      <c r="H91" s="94" t="s">
        <v>166</v>
      </c>
      <c r="I91" s="292">
        <v>1702824</v>
      </c>
      <c r="J91" s="129" t="s">
        <v>237</v>
      </c>
      <c r="K91" s="128" t="s">
        <v>1680</v>
      </c>
      <c r="L91" s="106" t="s">
        <v>2374</v>
      </c>
      <c r="M91" s="101" t="s">
        <v>2386</v>
      </c>
      <c r="N91" s="59" t="s">
        <v>2400</v>
      </c>
      <c r="O91" s="180"/>
      <c r="P91" s="188">
        <v>0</v>
      </c>
      <c r="Q91"/>
    </row>
    <row r="92" spans="1:17" ht="12.75">
      <c r="A92" s="47">
        <v>65</v>
      </c>
      <c r="B92" s="106" t="s">
        <v>883</v>
      </c>
      <c r="C92" s="123" t="s">
        <v>1880</v>
      </c>
      <c r="D92" s="91"/>
      <c r="E92" s="289">
        <v>19846.301</v>
      </c>
      <c r="F92" s="62" t="s">
        <v>1451</v>
      </c>
      <c r="G92" s="94"/>
      <c r="H92" s="94" t="s">
        <v>165</v>
      </c>
      <c r="J92" s="123" t="s">
        <v>238</v>
      </c>
      <c r="K92" s="133" t="s">
        <v>1681</v>
      </c>
      <c r="L92" s="106" t="s">
        <v>2375</v>
      </c>
      <c r="M92" s="101" t="s">
        <v>2387</v>
      </c>
      <c r="N92" s="59" t="s">
        <v>2401</v>
      </c>
      <c r="O92" s="180" t="s">
        <v>1341</v>
      </c>
      <c r="P92" s="188">
        <v>1</v>
      </c>
      <c r="Q92"/>
    </row>
    <row r="93" spans="1:17" ht="12.75">
      <c r="A93" s="47">
        <v>66</v>
      </c>
      <c r="B93" s="106" t="s">
        <v>2797</v>
      </c>
      <c r="C93" s="123" t="s">
        <v>1880</v>
      </c>
      <c r="D93" s="91"/>
      <c r="E93" s="289">
        <v>19844.301</v>
      </c>
      <c r="F93" s="95" t="s">
        <v>1453</v>
      </c>
      <c r="G93" s="94"/>
      <c r="H93" s="94" t="s">
        <v>137</v>
      </c>
      <c r="J93" s="123" t="s">
        <v>239</v>
      </c>
      <c r="K93" s="133"/>
      <c r="L93" s="106"/>
      <c r="M93" s="101"/>
      <c r="N93" s="59"/>
      <c r="O93" s="180" t="s">
        <v>1341</v>
      </c>
      <c r="P93" s="188">
        <v>1</v>
      </c>
      <c r="Q93"/>
    </row>
    <row r="94" spans="1:17" ht="12.75">
      <c r="A94" s="47">
        <v>67</v>
      </c>
      <c r="B94" s="106" t="s">
        <v>2798</v>
      </c>
      <c r="C94" s="123" t="s">
        <v>1880</v>
      </c>
      <c r="D94" s="91"/>
      <c r="E94" s="289">
        <v>19839.235</v>
      </c>
      <c r="F94" s="95" t="s">
        <v>1455</v>
      </c>
      <c r="G94" s="94"/>
      <c r="H94" s="94" t="s">
        <v>136</v>
      </c>
      <c r="J94" s="123" t="s">
        <v>240</v>
      </c>
      <c r="K94" s="133"/>
      <c r="L94" s="106"/>
      <c r="M94" s="101"/>
      <c r="N94" s="59"/>
      <c r="O94" s="180" t="s">
        <v>1341</v>
      </c>
      <c r="P94" s="188">
        <v>1</v>
      </c>
      <c r="Q94"/>
    </row>
    <row r="95" spans="1:17" ht="12.75">
      <c r="A95" s="47">
        <v>68</v>
      </c>
      <c r="B95" s="106" t="s">
        <v>2799</v>
      </c>
      <c r="C95" s="123" t="s">
        <v>1880</v>
      </c>
      <c r="D95" s="91"/>
      <c r="E95" s="289">
        <f>19835.4189+0.26</f>
        <v>19835.6789</v>
      </c>
      <c r="F95" s="95" t="s">
        <v>1457</v>
      </c>
      <c r="G95" s="94"/>
      <c r="H95" s="94" t="s">
        <v>135</v>
      </c>
      <c r="J95" s="123" t="s">
        <v>241</v>
      </c>
      <c r="K95" s="133"/>
      <c r="L95" s="106"/>
      <c r="M95" s="101"/>
      <c r="N95" s="59"/>
      <c r="O95" s="180" t="s">
        <v>1341</v>
      </c>
      <c r="P95" s="188">
        <v>1</v>
      </c>
      <c r="Q95"/>
    </row>
    <row r="96" spans="1:17" ht="12.75">
      <c r="A96" s="47">
        <v>69</v>
      </c>
      <c r="B96" s="106" t="s">
        <v>2800</v>
      </c>
      <c r="C96" s="123" t="s">
        <v>1880</v>
      </c>
      <c r="D96" s="91"/>
      <c r="E96" s="248">
        <v>19833.679</v>
      </c>
      <c r="F96" s="95" t="s">
        <v>1459</v>
      </c>
      <c r="G96" s="94"/>
      <c r="H96" s="94" t="s">
        <v>134</v>
      </c>
      <c r="J96" s="123" t="s">
        <v>242</v>
      </c>
      <c r="K96" s="133"/>
      <c r="L96" s="106"/>
      <c r="M96" s="101"/>
      <c r="N96" s="59"/>
      <c r="O96" s="180" t="s">
        <v>1341</v>
      </c>
      <c r="P96" s="188">
        <v>1</v>
      </c>
      <c r="Q96"/>
    </row>
    <row r="97" spans="1:17" ht="12.75">
      <c r="A97" s="47">
        <v>70</v>
      </c>
      <c r="B97" s="106" t="s">
        <v>2801</v>
      </c>
      <c r="C97" s="123" t="s">
        <v>1880</v>
      </c>
      <c r="D97" s="91"/>
      <c r="E97" s="248">
        <v>19831.679</v>
      </c>
      <c r="F97" s="95" t="s">
        <v>1461</v>
      </c>
      <c r="G97" s="94"/>
      <c r="H97" s="94" t="s">
        <v>133</v>
      </c>
      <c r="J97" s="123" t="s">
        <v>243</v>
      </c>
      <c r="K97" s="133"/>
      <c r="L97" s="106"/>
      <c r="M97" s="101"/>
      <c r="N97" s="59"/>
      <c r="O97" s="180" t="s">
        <v>1341</v>
      </c>
      <c r="P97" s="188">
        <v>1</v>
      </c>
      <c r="Q97"/>
    </row>
    <row r="98" spans="1:17" ht="12.75">
      <c r="A98" s="134">
        <v>71</v>
      </c>
      <c r="B98" s="109" t="s">
        <v>2802</v>
      </c>
      <c r="C98" s="122" t="s">
        <v>1880</v>
      </c>
      <c r="D98" s="137"/>
      <c r="E98" s="291">
        <f>19829.4189+0.26</f>
        <v>19829.6789</v>
      </c>
      <c r="F98" s="108" t="s">
        <v>1463</v>
      </c>
      <c r="G98" s="136"/>
      <c r="H98" s="136" t="s">
        <v>132</v>
      </c>
      <c r="I98" s="332"/>
      <c r="J98" s="122" t="s">
        <v>244</v>
      </c>
      <c r="K98" s="138"/>
      <c r="L98" s="109"/>
      <c r="M98" s="111"/>
      <c r="N98" s="77"/>
      <c r="O98" s="204" t="s">
        <v>1341</v>
      </c>
      <c r="P98" s="189">
        <v>1</v>
      </c>
      <c r="Q98"/>
    </row>
    <row r="99" spans="7:17" ht="12.75">
      <c r="G99" s="94" t="s">
        <v>490</v>
      </c>
      <c r="H99" s="94" t="s">
        <v>1903</v>
      </c>
      <c r="I99" s="292">
        <v>1702825</v>
      </c>
      <c r="J99" s="129" t="s">
        <v>414</v>
      </c>
      <c r="K99" s="128" t="s">
        <v>2362</v>
      </c>
      <c r="L99" s="106" t="s">
        <v>2376</v>
      </c>
      <c r="M99" s="101" t="s">
        <v>2388</v>
      </c>
      <c r="N99" s="57" t="s">
        <v>2402</v>
      </c>
      <c r="O99" s="180"/>
      <c r="P99" s="188">
        <v>0</v>
      </c>
      <c r="Q99"/>
    </row>
    <row r="100" spans="1:17" ht="12.75">
      <c r="A100" s="47">
        <v>72</v>
      </c>
      <c r="B100" s="106" t="s">
        <v>844</v>
      </c>
      <c r="C100" s="123" t="s">
        <v>1881</v>
      </c>
      <c r="D100" s="358" t="s">
        <v>3413</v>
      </c>
      <c r="E100" s="289">
        <v>19846.301</v>
      </c>
      <c r="F100" s="62" t="s">
        <v>1452</v>
      </c>
      <c r="G100" s="94"/>
      <c r="H100" s="94" t="s">
        <v>1902</v>
      </c>
      <c r="I100" s="316"/>
      <c r="J100" s="123" t="s">
        <v>413</v>
      </c>
      <c r="K100" s="128" t="s">
        <v>2363</v>
      </c>
      <c r="L100" s="106" t="s">
        <v>2377</v>
      </c>
      <c r="M100" s="101" t="s">
        <v>2389</v>
      </c>
      <c r="N100" s="57" t="s">
        <v>2403</v>
      </c>
      <c r="O100" s="180" t="s">
        <v>1341</v>
      </c>
      <c r="P100" s="188">
        <v>1</v>
      </c>
      <c r="Q100"/>
    </row>
    <row r="101" spans="1:17" ht="12.75">
      <c r="A101" s="47">
        <v>73</v>
      </c>
      <c r="B101" s="106" t="s">
        <v>845</v>
      </c>
      <c r="C101" s="123" t="s">
        <v>1881</v>
      </c>
      <c r="D101" s="127" t="s">
        <v>3416</v>
      </c>
      <c r="E101" s="289">
        <v>19844.301</v>
      </c>
      <c r="F101" s="95" t="s">
        <v>1454</v>
      </c>
      <c r="G101" s="94"/>
      <c r="H101" s="94" t="s">
        <v>143</v>
      </c>
      <c r="J101" s="123" t="s">
        <v>412</v>
      </c>
      <c r="K101" s="128"/>
      <c r="L101" s="106"/>
      <c r="M101" s="101"/>
      <c r="N101" s="57"/>
      <c r="O101" s="180" t="s">
        <v>1341</v>
      </c>
      <c r="P101" s="188">
        <v>1</v>
      </c>
      <c r="Q101"/>
    </row>
    <row r="102" spans="1:17" ht="12.75">
      <c r="A102" s="47">
        <v>74</v>
      </c>
      <c r="B102" s="106" t="s">
        <v>846</v>
      </c>
      <c r="C102" s="123" t="s">
        <v>1881</v>
      </c>
      <c r="D102" s="91" t="s">
        <v>3418</v>
      </c>
      <c r="E102" s="289">
        <v>19839.235</v>
      </c>
      <c r="F102" s="95" t="s">
        <v>1456</v>
      </c>
      <c r="G102" s="94"/>
      <c r="H102" s="94" t="s">
        <v>142</v>
      </c>
      <c r="J102" s="123" t="s">
        <v>411</v>
      </c>
      <c r="K102" s="128"/>
      <c r="L102" s="106"/>
      <c r="M102" s="101"/>
      <c r="N102" s="57"/>
      <c r="O102" s="180" t="s">
        <v>1341</v>
      </c>
      <c r="P102" s="188">
        <v>1</v>
      </c>
      <c r="Q102"/>
    </row>
    <row r="103" spans="1:17" ht="12.75">
      <c r="A103" s="47">
        <v>75</v>
      </c>
      <c r="B103" s="106" t="s">
        <v>847</v>
      </c>
      <c r="C103" s="123" t="s">
        <v>1881</v>
      </c>
      <c r="D103" s="91" t="s">
        <v>3420</v>
      </c>
      <c r="E103" s="289">
        <f>19835.4189+0.26</f>
        <v>19835.6789</v>
      </c>
      <c r="F103" s="95" t="s">
        <v>1458</v>
      </c>
      <c r="G103" s="94"/>
      <c r="H103" s="94" t="s">
        <v>141</v>
      </c>
      <c r="J103" s="123" t="s">
        <v>410</v>
      </c>
      <c r="K103" s="133"/>
      <c r="L103" s="106"/>
      <c r="M103" s="101"/>
      <c r="N103" s="57"/>
      <c r="O103" s="180" t="s">
        <v>1341</v>
      </c>
      <c r="P103" s="188">
        <v>1</v>
      </c>
      <c r="Q103"/>
    </row>
    <row r="104" spans="1:17" ht="12.75">
      <c r="A104" s="47">
        <v>76</v>
      </c>
      <c r="B104" s="106" t="s">
        <v>848</v>
      </c>
      <c r="C104" s="123" t="s">
        <v>1881</v>
      </c>
      <c r="D104" s="91" t="s">
        <v>3422</v>
      </c>
      <c r="E104" s="248">
        <v>19833.679</v>
      </c>
      <c r="F104" s="95" t="s">
        <v>1460</v>
      </c>
      <c r="G104" s="94"/>
      <c r="H104" s="94" t="s">
        <v>140</v>
      </c>
      <c r="I104" s="316"/>
      <c r="J104" s="123" t="s">
        <v>409</v>
      </c>
      <c r="K104" s="133"/>
      <c r="L104" s="106"/>
      <c r="M104" s="101"/>
      <c r="N104" s="59"/>
      <c r="O104" s="180" t="s">
        <v>1341</v>
      </c>
      <c r="P104" s="188">
        <v>1</v>
      </c>
      <c r="Q104"/>
    </row>
    <row r="105" spans="1:17" ht="12.75">
      <c r="A105" s="47">
        <v>77</v>
      </c>
      <c r="B105" s="106" t="s">
        <v>849</v>
      </c>
      <c r="C105" s="123" t="s">
        <v>1881</v>
      </c>
      <c r="D105" s="91" t="s">
        <v>3424</v>
      </c>
      <c r="E105" s="248">
        <v>19831.679</v>
      </c>
      <c r="F105" s="95" t="s">
        <v>1462</v>
      </c>
      <c r="G105" s="94"/>
      <c r="H105" s="94" t="s">
        <v>139</v>
      </c>
      <c r="I105" s="316"/>
      <c r="J105" s="123" t="s">
        <v>408</v>
      </c>
      <c r="K105" s="133"/>
      <c r="L105" s="106"/>
      <c r="M105" s="101"/>
      <c r="N105" s="57"/>
      <c r="O105" s="180" t="s">
        <v>1341</v>
      </c>
      <c r="P105" s="188">
        <v>1</v>
      </c>
      <c r="Q105"/>
    </row>
    <row r="106" spans="1:17" ht="12.75">
      <c r="A106" s="134">
        <v>78</v>
      </c>
      <c r="B106" s="109" t="s">
        <v>850</v>
      </c>
      <c r="C106" s="122" t="s">
        <v>1881</v>
      </c>
      <c r="D106" s="137" t="s">
        <v>3426</v>
      </c>
      <c r="E106" s="291">
        <f>19829.4189+0.26</f>
        <v>19829.6789</v>
      </c>
      <c r="F106" s="108" t="s">
        <v>1464</v>
      </c>
      <c r="G106" s="136"/>
      <c r="H106" s="136" t="s">
        <v>138</v>
      </c>
      <c r="I106" s="332"/>
      <c r="J106" s="122" t="s">
        <v>407</v>
      </c>
      <c r="K106" s="138"/>
      <c r="L106" s="109"/>
      <c r="M106" s="111"/>
      <c r="N106" s="77"/>
      <c r="O106" s="204" t="s">
        <v>1341</v>
      </c>
      <c r="P106" s="189">
        <v>1</v>
      </c>
      <c r="Q106"/>
    </row>
    <row r="107" spans="1:17" ht="12.75">
      <c r="A107" s="47"/>
      <c r="B107" s="359"/>
      <c r="E107" s="248"/>
      <c r="G107" s="94" t="s">
        <v>491</v>
      </c>
      <c r="H107" s="94" t="s">
        <v>168</v>
      </c>
      <c r="I107" s="292">
        <v>1702826</v>
      </c>
      <c r="J107" s="129" t="s">
        <v>422</v>
      </c>
      <c r="K107" s="128" t="s">
        <v>2364</v>
      </c>
      <c r="L107" s="106" t="s">
        <v>2378</v>
      </c>
      <c r="M107" s="101" t="s">
        <v>2390</v>
      </c>
      <c r="N107" s="57" t="s">
        <v>2404</v>
      </c>
      <c r="O107" s="180"/>
      <c r="P107" s="188">
        <v>0</v>
      </c>
      <c r="Q107"/>
    </row>
    <row r="108" spans="1:17" ht="12.75">
      <c r="A108" s="47"/>
      <c r="B108" s="360"/>
      <c r="C108" s="361"/>
      <c r="D108" s="361"/>
      <c r="E108" s="361"/>
      <c r="F108" s="361"/>
      <c r="G108" s="94"/>
      <c r="H108" s="94" t="s">
        <v>167</v>
      </c>
      <c r="I108" s="316"/>
      <c r="J108" s="123" t="s">
        <v>421</v>
      </c>
      <c r="K108" s="128" t="s">
        <v>2365</v>
      </c>
      <c r="L108" s="106" t="s">
        <v>2379</v>
      </c>
      <c r="M108" s="101" t="s">
        <v>2391</v>
      </c>
      <c r="N108" s="57" t="s">
        <v>2405</v>
      </c>
      <c r="O108" s="180"/>
      <c r="P108" s="188">
        <v>0</v>
      </c>
      <c r="Q108"/>
    </row>
    <row r="109" spans="2:17" ht="12.75">
      <c r="B109" s="359"/>
      <c r="G109" s="94"/>
      <c r="H109" s="94" t="s">
        <v>149</v>
      </c>
      <c r="I109" s="316"/>
      <c r="J109" s="123" t="s">
        <v>420</v>
      </c>
      <c r="K109" s="128"/>
      <c r="L109" s="106"/>
      <c r="M109" s="101"/>
      <c r="N109" s="57"/>
      <c r="O109" s="180" t="s">
        <v>2215</v>
      </c>
      <c r="P109" s="188">
        <v>0</v>
      </c>
      <c r="Q109"/>
    </row>
    <row r="110" spans="7:17" ht="12.75">
      <c r="G110" s="94"/>
      <c r="H110" s="94" t="s">
        <v>148</v>
      </c>
      <c r="I110" s="316"/>
      <c r="J110" s="123" t="s">
        <v>419</v>
      </c>
      <c r="K110" s="128"/>
      <c r="L110" s="106"/>
      <c r="M110" s="101"/>
      <c r="N110" s="57"/>
      <c r="O110" s="180"/>
      <c r="P110" s="188">
        <v>0</v>
      </c>
      <c r="Q110"/>
    </row>
    <row r="111" spans="7:17" ht="12.75">
      <c r="G111" s="94"/>
      <c r="H111" s="94" t="s">
        <v>147</v>
      </c>
      <c r="I111" s="316"/>
      <c r="J111" s="123" t="s">
        <v>418</v>
      </c>
      <c r="K111" s="133"/>
      <c r="L111" s="106"/>
      <c r="M111" s="101"/>
      <c r="N111" s="57"/>
      <c r="O111" s="180"/>
      <c r="P111" s="188">
        <v>0</v>
      </c>
      <c r="Q111"/>
    </row>
    <row r="112" spans="1:17" ht="12.75">
      <c r="A112" s="47">
        <v>79</v>
      </c>
      <c r="B112" s="61" t="s">
        <v>851</v>
      </c>
      <c r="C112" s="123" t="s">
        <v>1880</v>
      </c>
      <c r="D112" s="91" t="s">
        <v>886</v>
      </c>
      <c r="E112" s="248">
        <f>19822.1739+1</f>
        <v>19823.1739</v>
      </c>
      <c r="F112" s="95" t="s">
        <v>1465</v>
      </c>
      <c r="G112" s="94"/>
      <c r="H112" s="94" t="s">
        <v>146</v>
      </c>
      <c r="I112" s="316"/>
      <c r="J112" s="123" t="s">
        <v>417</v>
      </c>
      <c r="K112" s="133"/>
      <c r="L112" s="106"/>
      <c r="M112" s="101"/>
      <c r="N112" s="57"/>
      <c r="O112" s="180" t="s">
        <v>1341</v>
      </c>
      <c r="P112" s="188">
        <v>1</v>
      </c>
      <c r="Q112"/>
    </row>
    <row r="113" spans="1:17" ht="12.75">
      <c r="A113" s="47">
        <v>80</v>
      </c>
      <c r="B113" s="61" t="s">
        <v>852</v>
      </c>
      <c r="C113" s="123" t="s">
        <v>1880</v>
      </c>
      <c r="D113" s="91" t="s">
        <v>2361</v>
      </c>
      <c r="E113" s="248">
        <f>19817.2389+1</f>
        <v>19818.2389</v>
      </c>
      <c r="F113" s="95" t="s">
        <v>1467</v>
      </c>
      <c r="G113" s="94"/>
      <c r="H113" s="94" t="s">
        <v>145</v>
      </c>
      <c r="I113" s="316"/>
      <c r="J113" s="123" t="s">
        <v>416</v>
      </c>
      <c r="K113" s="133"/>
      <c r="L113" s="106"/>
      <c r="M113" s="101"/>
      <c r="N113" s="57"/>
      <c r="O113" s="180" t="s">
        <v>1341</v>
      </c>
      <c r="P113" s="188">
        <v>1</v>
      </c>
      <c r="Q113"/>
    </row>
    <row r="114" spans="1:16" s="98" customFormat="1" ht="12.75">
      <c r="A114" s="134">
        <v>81</v>
      </c>
      <c r="B114" s="362" t="s">
        <v>2344</v>
      </c>
      <c r="C114" s="122" t="s">
        <v>1880</v>
      </c>
      <c r="D114" s="137" t="s">
        <v>3041</v>
      </c>
      <c r="E114" s="291">
        <v>19810.361</v>
      </c>
      <c r="F114" s="108" t="s">
        <v>1469</v>
      </c>
      <c r="G114" s="136"/>
      <c r="H114" s="136" t="s">
        <v>144</v>
      </c>
      <c r="I114" s="332"/>
      <c r="J114" s="122" t="s">
        <v>415</v>
      </c>
      <c r="K114" s="138"/>
      <c r="L114" s="109"/>
      <c r="M114" s="111"/>
      <c r="N114" s="77"/>
      <c r="O114" s="204" t="s">
        <v>1341</v>
      </c>
      <c r="P114" s="189">
        <v>1</v>
      </c>
    </row>
    <row r="115" spans="7:17" ht="12.75">
      <c r="G115" s="94" t="s">
        <v>492</v>
      </c>
      <c r="H115" s="94" t="s">
        <v>1907</v>
      </c>
      <c r="I115" s="292">
        <v>1709523</v>
      </c>
      <c r="J115" s="129" t="s">
        <v>430</v>
      </c>
      <c r="K115" s="203" t="s">
        <v>2366</v>
      </c>
      <c r="L115" s="106" t="s">
        <v>2380</v>
      </c>
      <c r="M115" s="102" t="s">
        <v>2392</v>
      </c>
      <c r="N115" s="146" t="s">
        <v>2406</v>
      </c>
      <c r="O115" s="180"/>
      <c r="P115" s="188">
        <v>0</v>
      </c>
      <c r="Q115"/>
    </row>
    <row r="116" spans="1:16" s="98" customFormat="1" ht="12.75">
      <c r="A116" s="251"/>
      <c r="B116" s="251"/>
      <c r="C116" s="251"/>
      <c r="D116" s="251"/>
      <c r="E116" s="251"/>
      <c r="F116" s="251"/>
      <c r="G116" s="94"/>
      <c r="H116" s="94" t="s">
        <v>1906</v>
      </c>
      <c r="I116" s="316"/>
      <c r="J116" s="123" t="s">
        <v>429</v>
      </c>
      <c r="K116" s="128" t="s">
        <v>2367</v>
      </c>
      <c r="L116" s="106" t="s">
        <v>2381</v>
      </c>
      <c r="M116" s="101" t="s">
        <v>2393</v>
      </c>
      <c r="N116" s="59" t="s">
        <v>2407</v>
      </c>
      <c r="O116" s="180"/>
      <c r="P116" s="188">
        <v>0</v>
      </c>
    </row>
    <row r="117" spans="7:17" ht="12.75">
      <c r="G117" s="94"/>
      <c r="H117" s="94" t="s">
        <v>1905</v>
      </c>
      <c r="I117" s="316"/>
      <c r="J117" s="123" t="s">
        <v>428</v>
      </c>
      <c r="K117" s="128"/>
      <c r="L117" s="106"/>
      <c r="M117" s="101"/>
      <c r="N117" s="59"/>
      <c r="O117" s="180"/>
      <c r="P117" s="188">
        <v>0</v>
      </c>
      <c r="Q117"/>
    </row>
    <row r="118" spans="7:17" ht="12.75">
      <c r="G118" s="94"/>
      <c r="H118" s="94" t="s">
        <v>1904</v>
      </c>
      <c r="J118" s="123" t="s">
        <v>427</v>
      </c>
      <c r="K118" s="128"/>
      <c r="L118" s="106"/>
      <c r="M118" s="101"/>
      <c r="N118" s="59"/>
      <c r="O118" s="180"/>
      <c r="P118" s="188">
        <v>0</v>
      </c>
      <c r="Q118"/>
    </row>
    <row r="119" spans="7:17" ht="12.75">
      <c r="G119" s="94"/>
      <c r="H119" s="94" t="s">
        <v>153</v>
      </c>
      <c r="J119" s="123" t="s">
        <v>426</v>
      </c>
      <c r="K119" s="128"/>
      <c r="L119" s="106"/>
      <c r="M119" s="101"/>
      <c r="N119" s="59"/>
      <c r="O119" s="180"/>
      <c r="P119" s="188">
        <v>0</v>
      </c>
      <c r="Q119"/>
    </row>
    <row r="120" spans="1:16" s="98" customFormat="1" ht="12.75">
      <c r="A120" s="47">
        <v>82</v>
      </c>
      <c r="B120" s="61" t="s">
        <v>2803</v>
      </c>
      <c r="C120" s="123" t="s">
        <v>1881</v>
      </c>
      <c r="D120" s="91" t="s">
        <v>886</v>
      </c>
      <c r="E120" s="248">
        <f>19822.1739+1</f>
        <v>19823.1739</v>
      </c>
      <c r="F120" s="95" t="s">
        <v>1466</v>
      </c>
      <c r="G120" s="94"/>
      <c r="H120" s="94" t="s">
        <v>152</v>
      </c>
      <c r="I120" s="178"/>
      <c r="J120" s="123" t="s">
        <v>425</v>
      </c>
      <c r="K120" s="133"/>
      <c r="L120" s="106"/>
      <c r="M120" s="101"/>
      <c r="N120" s="59"/>
      <c r="O120" s="180" t="s">
        <v>1341</v>
      </c>
      <c r="P120" s="188">
        <v>1</v>
      </c>
    </row>
    <row r="121" spans="1:16" s="98" customFormat="1" ht="12.75">
      <c r="A121" s="47">
        <v>83</v>
      </c>
      <c r="B121" s="61" t="s">
        <v>2804</v>
      </c>
      <c r="C121" s="123" t="s">
        <v>1881</v>
      </c>
      <c r="D121" s="91" t="s">
        <v>2361</v>
      </c>
      <c r="E121" s="248">
        <f>19817.2389+1</f>
        <v>19818.2389</v>
      </c>
      <c r="F121" s="95" t="s">
        <v>1468</v>
      </c>
      <c r="G121" s="94"/>
      <c r="H121" s="94" t="s">
        <v>151</v>
      </c>
      <c r="I121" s="97"/>
      <c r="J121" s="123" t="s">
        <v>424</v>
      </c>
      <c r="K121" s="133"/>
      <c r="L121" s="106"/>
      <c r="M121" s="101"/>
      <c r="N121" s="59"/>
      <c r="O121" s="180" t="s">
        <v>1341</v>
      </c>
      <c r="P121" s="188">
        <v>1</v>
      </c>
    </row>
    <row r="122" spans="1:16" s="98" customFormat="1" ht="12.75">
      <c r="A122" s="134">
        <v>84</v>
      </c>
      <c r="B122" s="362" t="s">
        <v>2343</v>
      </c>
      <c r="C122" s="122" t="s">
        <v>1881</v>
      </c>
      <c r="D122" s="137" t="s">
        <v>3041</v>
      </c>
      <c r="E122" s="291">
        <v>19810.361</v>
      </c>
      <c r="F122" s="108" t="s">
        <v>1470</v>
      </c>
      <c r="G122" s="136"/>
      <c r="H122" s="136" t="s">
        <v>150</v>
      </c>
      <c r="I122" s="110"/>
      <c r="J122" s="122" t="s">
        <v>423</v>
      </c>
      <c r="K122" s="138"/>
      <c r="L122" s="109"/>
      <c r="M122" s="111"/>
      <c r="N122" s="77"/>
      <c r="O122" s="204" t="s">
        <v>1341</v>
      </c>
      <c r="P122" s="189">
        <v>1</v>
      </c>
    </row>
    <row r="123" spans="1:16" s="98" customFormat="1" ht="15.75">
      <c r="A123" s="97"/>
      <c r="B123" s="125"/>
      <c r="C123" s="123"/>
      <c r="D123" s="130"/>
      <c r="E123" s="249"/>
      <c r="F123" s="123"/>
      <c r="G123" s="123"/>
      <c r="H123" s="123"/>
      <c r="I123" s="191" t="s">
        <v>3343</v>
      </c>
      <c r="J123" s="97"/>
      <c r="K123" s="126"/>
      <c r="L123" s="97"/>
      <c r="M123" s="97"/>
      <c r="N123" s="99"/>
      <c r="O123" s="179"/>
      <c r="P123" s="15"/>
    </row>
    <row r="124" spans="1:16" s="98" customFormat="1" ht="12.75">
      <c r="A124" s="97"/>
      <c r="B124" s="95"/>
      <c r="C124" s="95"/>
      <c r="D124" s="95"/>
      <c r="E124" s="248"/>
      <c r="F124" s="95"/>
      <c r="G124" s="95"/>
      <c r="H124" s="95"/>
      <c r="I124" s="97"/>
      <c r="J124" s="95" t="s">
        <v>506</v>
      </c>
      <c r="K124" s="95" t="s">
        <v>507</v>
      </c>
      <c r="L124" s="95"/>
      <c r="M124" s="95" t="s">
        <v>508</v>
      </c>
      <c r="N124" s="102" t="s">
        <v>509</v>
      </c>
      <c r="O124" s="97"/>
      <c r="P124" s="187"/>
    </row>
    <row r="125" spans="1:16" s="98" customFormat="1" ht="12.75">
      <c r="A125" s="104" t="s">
        <v>510</v>
      </c>
      <c r="B125" s="103" t="s">
        <v>1228</v>
      </c>
      <c r="C125" s="103" t="s">
        <v>511</v>
      </c>
      <c r="D125" s="103" t="s">
        <v>3332</v>
      </c>
      <c r="E125" s="249"/>
      <c r="F125" s="130" t="s">
        <v>513</v>
      </c>
      <c r="G125" s="103" t="s">
        <v>514</v>
      </c>
      <c r="H125" s="103" t="s">
        <v>3344</v>
      </c>
      <c r="I125" s="104" t="s">
        <v>1878</v>
      </c>
      <c r="J125" s="86" t="s">
        <v>3345</v>
      </c>
      <c r="K125" s="132" t="s">
        <v>1614</v>
      </c>
      <c r="L125" s="86" t="s">
        <v>1615</v>
      </c>
      <c r="M125" s="131" t="s">
        <v>1616</v>
      </c>
      <c r="N125" s="86" t="s">
        <v>1617</v>
      </c>
      <c r="O125" s="104" t="s">
        <v>2725</v>
      </c>
      <c r="P125" s="178" t="s">
        <v>1553</v>
      </c>
    </row>
    <row r="126" spans="1:16" s="98" customFormat="1" ht="12.75">
      <c r="A126" s="97"/>
      <c r="B126" s="95"/>
      <c r="C126" s="95"/>
      <c r="D126" s="95"/>
      <c r="E126" s="249"/>
      <c r="F126" s="95"/>
      <c r="G126" s="95"/>
      <c r="H126" s="95"/>
      <c r="I126" s="97" t="s">
        <v>1879</v>
      </c>
      <c r="J126" s="95"/>
      <c r="K126" s="132"/>
      <c r="L126" s="101"/>
      <c r="M126" s="97"/>
      <c r="N126" s="107"/>
      <c r="O126" s="97"/>
      <c r="P126" s="187"/>
    </row>
    <row r="127" spans="1:16" s="98" customFormat="1" ht="12.75">
      <c r="A127" s="95"/>
      <c r="B127" s="95"/>
      <c r="C127" s="95"/>
      <c r="D127" s="95"/>
      <c r="E127" s="248"/>
      <c r="F127" s="95"/>
      <c r="G127" s="95"/>
      <c r="H127" s="95"/>
      <c r="I127" s="97"/>
      <c r="J127" s="95"/>
      <c r="K127" s="97"/>
      <c r="L127" s="101"/>
      <c r="M127" s="95"/>
      <c r="N127" s="107"/>
      <c r="O127" s="97"/>
      <c r="P127" s="187"/>
    </row>
    <row r="128" spans="1:16" s="98" customFormat="1" ht="12.75">
      <c r="A128" s="251"/>
      <c r="B128" s="251"/>
      <c r="C128" s="251"/>
      <c r="D128" s="251"/>
      <c r="E128" s="251"/>
      <c r="F128" s="251"/>
      <c r="G128" s="94" t="s">
        <v>493</v>
      </c>
      <c r="H128" s="94" t="s">
        <v>170</v>
      </c>
      <c r="I128" s="292">
        <v>1709526</v>
      </c>
      <c r="J128" s="129" t="s">
        <v>438</v>
      </c>
      <c r="K128" s="128" t="s">
        <v>2408</v>
      </c>
      <c r="L128" s="106" t="s">
        <v>2422</v>
      </c>
      <c r="M128" s="101" t="s">
        <v>2436</v>
      </c>
      <c r="N128" s="59" t="s">
        <v>2450</v>
      </c>
      <c r="O128" s="180"/>
      <c r="P128" s="188">
        <v>0</v>
      </c>
    </row>
    <row r="129" spans="1:16" s="98" customFormat="1" ht="12.75">
      <c r="A129" s="47">
        <v>85</v>
      </c>
      <c r="B129" s="33" t="s">
        <v>2345</v>
      </c>
      <c r="C129" s="123" t="s">
        <v>1880</v>
      </c>
      <c r="D129" s="127" t="s">
        <v>3430</v>
      </c>
      <c r="E129" s="248">
        <v>19799.784</v>
      </c>
      <c r="F129" s="95" t="s">
        <v>1471</v>
      </c>
      <c r="G129" s="94"/>
      <c r="H129" s="94" t="s">
        <v>169</v>
      </c>
      <c r="I129" s="316"/>
      <c r="J129" s="123" t="s">
        <v>437</v>
      </c>
      <c r="K129" s="128" t="s">
        <v>2409</v>
      </c>
      <c r="L129" s="106" t="s">
        <v>2423</v>
      </c>
      <c r="M129" s="101" t="s">
        <v>2437</v>
      </c>
      <c r="N129" s="59" t="s">
        <v>2451</v>
      </c>
      <c r="O129" s="180" t="s">
        <v>1341</v>
      </c>
      <c r="P129" s="188">
        <v>1</v>
      </c>
    </row>
    <row r="130" spans="1:16" s="98" customFormat="1" ht="12.75">
      <c r="A130" s="47">
        <v>86</v>
      </c>
      <c r="B130" s="33" t="s">
        <v>2805</v>
      </c>
      <c r="C130" s="123" t="s">
        <v>1880</v>
      </c>
      <c r="D130" s="127" t="s">
        <v>3433</v>
      </c>
      <c r="E130" s="248">
        <v>19798.584</v>
      </c>
      <c r="F130" s="95" t="s">
        <v>1473</v>
      </c>
      <c r="G130" s="94"/>
      <c r="H130" s="94" t="s">
        <v>159</v>
      </c>
      <c r="I130" s="97"/>
      <c r="J130" s="123" t="s">
        <v>436</v>
      </c>
      <c r="K130" s="128"/>
      <c r="L130" s="106"/>
      <c r="M130" s="101"/>
      <c r="N130" s="59"/>
      <c r="O130" s="180" t="s">
        <v>1341</v>
      </c>
      <c r="P130" s="188">
        <v>1</v>
      </c>
    </row>
    <row r="131" spans="1:16" ht="12.75">
      <c r="A131" s="47">
        <v>87</v>
      </c>
      <c r="B131" s="33" t="s">
        <v>2806</v>
      </c>
      <c r="C131" s="123" t="s">
        <v>1880</v>
      </c>
      <c r="D131" s="91" t="s">
        <v>3435</v>
      </c>
      <c r="E131" s="248">
        <v>19797.384</v>
      </c>
      <c r="F131" s="95" t="s">
        <v>1475</v>
      </c>
      <c r="G131" s="94"/>
      <c r="H131" s="94" t="s">
        <v>158</v>
      </c>
      <c r="J131" s="123" t="s">
        <v>435</v>
      </c>
      <c r="K131" s="128"/>
      <c r="L131" s="106"/>
      <c r="M131" s="101"/>
      <c r="N131" s="59"/>
      <c r="O131" s="180" t="s">
        <v>1341</v>
      </c>
      <c r="P131" s="188">
        <v>1</v>
      </c>
    </row>
    <row r="132" spans="1:21" ht="12.75" customHeight="1">
      <c r="A132" s="47">
        <v>88</v>
      </c>
      <c r="B132" s="106" t="s">
        <v>2807</v>
      </c>
      <c r="C132" s="123" t="s">
        <v>1880</v>
      </c>
      <c r="D132" s="127" t="s">
        <v>3346</v>
      </c>
      <c r="E132" s="248">
        <v>19796.184</v>
      </c>
      <c r="F132" s="95" t="s">
        <v>1477</v>
      </c>
      <c r="G132" s="94"/>
      <c r="H132" s="94" t="s">
        <v>157</v>
      </c>
      <c r="J132" s="123" t="s">
        <v>434</v>
      </c>
      <c r="K132" s="128"/>
      <c r="L132" s="106"/>
      <c r="M132" s="101"/>
      <c r="N132" s="59"/>
      <c r="O132" s="180" t="s">
        <v>1341</v>
      </c>
      <c r="P132" s="188">
        <v>1</v>
      </c>
      <c r="Q132" s="98"/>
      <c r="R132" s="98"/>
      <c r="S132" s="98"/>
      <c r="T132" s="98"/>
      <c r="U132" s="98"/>
    </row>
    <row r="133" spans="1:16" s="105" customFormat="1" ht="12.75" customHeight="1">
      <c r="A133" s="47">
        <v>89</v>
      </c>
      <c r="B133" s="280" t="s">
        <v>2808</v>
      </c>
      <c r="C133" s="123" t="s">
        <v>1880</v>
      </c>
      <c r="D133" s="91" t="s">
        <v>3347</v>
      </c>
      <c r="E133" s="248">
        <v>19794.184</v>
      </c>
      <c r="F133" s="95" t="s">
        <v>1479</v>
      </c>
      <c r="G133" s="94"/>
      <c r="H133" s="94" t="s">
        <v>156</v>
      </c>
      <c r="I133" s="97"/>
      <c r="J133" s="123" t="s">
        <v>433</v>
      </c>
      <c r="K133" s="133"/>
      <c r="L133" s="106"/>
      <c r="M133" s="101"/>
      <c r="N133" s="59"/>
      <c r="O133" s="180" t="s">
        <v>1341</v>
      </c>
      <c r="P133" s="188">
        <v>1</v>
      </c>
    </row>
    <row r="134" spans="1:21" ht="12.75" customHeight="1">
      <c r="A134" s="47">
        <v>90</v>
      </c>
      <c r="B134" s="280" t="s">
        <v>2809</v>
      </c>
      <c r="C134" s="123" t="s">
        <v>1880</v>
      </c>
      <c r="D134" s="91" t="s">
        <v>3348</v>
      </c>
      <c r="E134" s="248">
        <v>19792.184</v>
      </c>
      <c r="F134" s="95" t="s">
        <v>1481</v>
      </c>
      <c r="G134" s="94"/>
      <c r="H134" s="94" t="s">
        <v>155</v>
      </c>
      <c r="J134" s="123" t="s">
        <v>432</v>
      </c>
      <c r="K134" s="133"/>
      <c r="L134" s="106"/>
      <c r="M134" s="101"/>
      <c r="N134" s="59"/>
      <c r="O134" s="180" t="s">
        <v>1341</v>
      </c>
      <c r="P134" s="188">
        <v>1</v>
      </c>
      <c r="Q134" s="98"/>
      <c r="R134" s="98"/>
      <c r="S134" s="98"/>
      <c r="T134" s="98"/>
      <c r="U134" s="98"/>
    </row>
    <row r="135" spans="1:21" ht="12.75" customHeight="1">
      <c r="A135" s="134">
        <v>91</v>
      </c>
      <c r="B135" s="296" t="s">
        <v>2810</v>
      </c>
      <c r="C135" s="122" t="s">
        <v>1880</v>
      </c>
      <c r="D135" s="137" t="s">
        <v>3349</v>
      </c>
      <c r="E135" s="291">
        <v>19790.184</v>
      </c>
      <c r="F135" s="108" t="s">
        <v>1483</v>
      </c>
      <c r="G135" s="136"/>
      <c r="H135" s="136" t="s">
        <v>154</v>
      </c>
      <c r="I135" s="110"/>
      <c r="J135" s="122" t="s">
        <v>431</v>
      </c>
      <c r="K135" s="138"/>
      <c r="L135" s="109"/>
      <c r="M135" s="111"/>
      <c r="N135" s="77"/>
      <c r="O135" s="204" t="s">
        <v>1341</v>
      </c>
      <c r="P135" s="189">
        <v>1</v>
      </c>
      <c r="Q135" s="98"/>
      <c r="R135" s="98"/>
      <c r="S135" s="98"/>
      <c r="T135" s="98"/>
      <c r="U135" s="98"/>
    </row>
    <row r="136" spans="5:17" ht="12.75">
      <c r="E136" s="248"/>
      <c r="G136" s="94" t="s">
        <v>160</v>
      </c>
      <c r="H136" s="94" t="s">
        <v>1909</v>
      </c>
      <c r="I136" s="292">
        <v>1709527</v>
      </c>
      <c r="J136" s="129" t="s">
        <v>446</v>
      </c>
      <c r="K136" s="128" t="s">
        <v>2410</v>
      </c>
      <c r="L136" s="106" t="s">
        <v>2424</v>
      </c>
      <c r="M136" s="101" t="s">
        <v>2438</v>
      </c>
      <c r="N136" s="59" t="s">
        <v>2452</v>
      </c>
      <c r="O136" s="180"/>
      <c r="P136" s="188">
        <v>0</v>
      </c>
      <c r="Q136"/>
    </row>
    <row r="137" spans="1:16" s="98" customFormat="1" ht="12.75">
      <c r="A137" s="47">
        <v>92</v>
      </c>
      <c r="B137" s="33" t="s">
        <v>2346</v>
      </c>
      <c r="C137" s="123" t="s">
        <v>1881</v>
      </c>
      <c r="D137" s="127" t="s">
        <v>3430</v>
      </c>
      <c r="E137" s="248">
        <v>19799.784</v>
      </c>
      <c r="F137" s="95" t="s">
        <v>1472</v>
      </c>
      <c r="G137" s="94"/>
      <c r="H137" s="94" t="s">
        <v>1908</v>
      </c>
      <c r="I137" s="97"/>
      <c r="J137" s="123" t="s">
        <v>445</v>
      </c>
      <c r="K137" s="133" t="s">
        <v>2411</v>
      </c>
      <c r="L137" s="106" t="s">
        <v>2425</v>
      </c>
      <c r="M137" s="101" t="s">
        <v>2439</v>
      </c>
      <c r="N137" s="59" t="s">
        <v>2453</v>
      </c>
      <c r="O137" s="180" t="s">
        <v>1341</v>
      </c>
      <c r="P137" s="188">
        <v>1</v>
      </c>
    </row>
    <row r="138" spans="1:17" ht="12.75">
      <c r="A138" s="47">
        <v>93</v>
      </c>
      <c r="B138" s="33" t="s">
        <v>853</v>
      </c>
      <c r="C138" s="123" t="s">
        <v>1881</v>
      </c>
      <c r="D138" s="127" t="s">
        <v>3433</v>
      </c>
      <c r="E138" s="248">
        <v>19798.584</v>
      </c>
      <c r="F138" s="95" t="s">
        <v>1474</v>
      </c>
      <c r="G138" s="94"/>
      <c r="H138" s="94" t="s">
        <v>172</v>
      </c>
      <c r="J138" s="123" t="s">
        <v>444</v>
      </c>
      <c r="K138" s="128"/>
      <c r="L138" s="106"/>
      <c r="M138" s="101"/>
      <c r="N138" s="59"/>
      <c r="O138" s="180" t="s">
        <v>1341</v>
      </c>
      <c r="P138" s="188">
        <v>1</v>
      </c>
      <c r="Q138"/>
    </row>
    <row r="139" spans="1:17" ht="12.75">
      <c r="A139" s="47">
        <v>94</v>
      </c>
      <c r="B139" s="33" t="s">
        <v>854</v>
      </c>
      <c r="C139" s="123" t="s">
        <v>1881</v>
      </c>
      <c r="D139" s="91" t="s">
        <v>3435</v>
      </c>
      <c r="E139" s="248">
        <v>19797.384</v>
      </c>
      <c r="F139" s="95" t="s">
        <v>1476</v>
      </c>
      <c r="G139" s="94"/>
      <c r="H139" s="94" t="s">
        <v>171</v>
      </c>
      <c r="I139" s="313"/>
      <c r="J139" s="123" t="s">
        <v>443</v>
      </c>
      <c r="K139" s="133"/>
      <c r="L139" s="106"/>
      <c r="M139" s="101"/>
      <c r="N139" s="59"/>
      <c r="O139" s="180" t="s">
        <v>1341</v>
      </c>
      <c r="P139" s="188">
        <v>1</v>
      </c>
      <c r="Q139"/>
    </row>
    <row r="140" spans="1:17" ht="12.75">
      <c r="A140" s="47">
        <v>95</v>
      </c>
      <c r="B140" s="106" t="s">
        <v>855</v>
      </c>
      <c r="C140" s="123" t="s">
        <v>1881</v>
      </c>
      <c r="D140" s="127" t="s">
        <v>3346</v>
      </c>
      <c r="E140" s="248">
        <v>19796.184</v>
      </c>
      <c r="F140" s="95" t="s">
        <v>1478</v>
      </c>
      <c r="G140" s="94"/>
      <c r="H140" s="94" t="s">
        <v>164</v>
      </c>
      <c r="I140" s="313"/>
      <c r="J140" s="123" t="s">
        <v>442</v>
      </c>
      <c r="K140" s="133"/>
      <c r="L140" s="106"/>
      <c r="M140" s="101"/>
      <c r="N140" s="59"/>
      <c r="O140" s="180" t="s">
        <v>1341</v>
      </c>
      <c r="P140" s="188">
        <v>1</v>
      </c>
      <c r="Q140"/>
    </row>
    <row r="141" spans="1:17" ht="12.75">
      <c r="A141" s="47">
        <v>96</v>
      </c>
      <c r="B141" s="280" t="s">
        <v>856</v>
      </c>
      <c r="C141" s="123" t="s">
        <v>1881</v>
      </c>
      <c r="D141" s="91" t="s">
        <v>3347</v>
      </c>
      <c r="E141" s="248">
        <v>19794.184</v>
      </c>
      <c r="F141" s="95" t="s">
        <v>1480</v>
      </c>
      <c r="G141" s="94"/>
      <c r="H141" s="94" t="s">
        <v>163</v>
      </c>
      <c r="I141" s="313"/>
      <c r="J141" s="123" t="s">
        <v>441</v>
      </c>
      <c r="K141" s="133"/>
      <c r="L141" s="106"/>
      <c r="M141" s="101"/>
      <c r="N141" s="59"/>
      <c r="O141" s="180" t="s">
        <v>1341</v>
      </c>
      <c r="P141" s="188">
        <v>1</v>
      </c>
      <c r="Q141"/>
    </row>
    <row r="142" spans="1:17" ht="12.75">
      <c r="A142" s="47">
        <v>97</v>
      </c>
      <c r="B142" s="280" t="s">
        <v>857</v>
      </c>
      <c r="C142" s="123" t="s">
        <v>1881</v>
      </c>
      <c r="D142" s="91" t="s">
        <v>3348</v>
      </c>
      <c r="E142" s="248">
        <v>19792.184</v>
      </c>
      <c r="F142" s="95" t="s">
        <v>1482</v>
      </c>
      <c r="G142" s="94"/>
      <c r="H142" s="94" t="s">
        <v>162</v>
      </c>
      <c r="I142" s="313"/>
      <c r="J142" s="123" t="s">
        <v>440</v>
      </c>
      <c r="K142" s="133"/>
      <c r="L142" s="106"/>
      <c r="M142" s="101"/>
      <c r="N142" s="59"/>
      <c r="O142" s="180" t="s">
        <v>1341</v>
      </c>
      <c r="P142" s="188">
        <v>1</v>
      </c>
      <c r="Q142"/>
    </row>
    <row r="143" spans="1:17" ht="12.75">
      <c r="A143" s="134">
        <v>98</v>
      </c>
      <c r="B143" s="296" t="s">
        <v>858</v>
      </c>
      <c r="C143" s="122" t="s">
        <v>1881</v>
      </c>
      <c r="D143" s="137" t="s">
        <v>3349</v>
      </c>
      <c r="E143" s="291">
        <v>19790.184</v>
      </c>
      <c r="F143" s="108" t="s">
        <v>1484</v>
      </c>
      <c r="G143" s="136"/>
      <c r="H143" s="136" t="s">
        <v>161</v>
      </c>
      <c r="I143" s="303"/>
      <c r="J143" s="122" t="s">
        <v>439</v>
      </c>
      <c r="K143" s="138"/>
      <c r="L143" s="109"/>
      <c r="M143" s="111"/>
      <c r="N143" s="77"/>
      <c r="O143" s="204" t="s">
        <v>1341</v>
      </c>
      <c r="P143" s="189">
        <v>1</v>
      </c>
      <c r="Q143"/>
    </row>
    <row r="144" spans="5:17" ht="12.75">
      <c r="E144" s="248"/>
      <c r="G144" s="94" t="s">
        <v>962</v>
      </c>
      <c r="H144" s="94" t="s">
        <v>970</v>
      </c>
      <c r="I144" s="292">
        <v>1709528</v>
      </c>
      <c r="J144" s="129" t="s">
        <v>274</v>
      </c>
      <c r="K144" s="128" t="s">
        <v>2412</v>
      </c>
      <c r="L144" s="106" t="s">
        <v>2426</v>
      </c>
      <c r="M144" s="101" t="s">
        <v>2440</v>
      </c>
      <c r="N144" s="59" t="s">
        <v>1043</v>
      </c>
      <c r="O144" s="180"/>
      <c r="P144" s="188">
        <v>0</v>
      </c>
      <c r="Q144"/>
    </row>
    <row r="145" spans="5:17" ht="12.75">
      <c r="E145" s="248"/>
      <c r="G145" s="94"/>
      <c r="H145" s="94" t="s">
        <v>969</v>
      </c>
      <c r="I145" s="313"/>
      <c r="J145" s="123" t="s">
        <v>273</v>
      </c>
      <c r="K145" s="128" t="s">
        <v>2413</v>
      </c>
      <c r="L145" s="106" t="s">
        <v>2427</v>
      </c>
      <c r="M145" s="101" t="s">
        <v>2441</v>
      </c>
      <c r="N145" s="59" t="s">
        <v>1044</v>
      </c>
      <c r="O145" s="180"/>
      <c r="P145" s="188">
        <v>0</v>
      </c>
      <c r="Q145"/>
    </row>
    <row r="146" spans="5:17" ht="12.75">
      <c r="E146" s="248"/>
      <c r="G146" s="94"/>
      <c r="H146" s="94" t="s">
        <v>968</v>
      </c>
      <c r="I146" s="313"/>
      <c r="J146" s="123" t="s">
        <v>272</v>
      </c>
      <c r="K146" s="133"/>
      <c r="L146" s="106"/>
      <c r="M146" s="101"/>
      <c r="N146" s="59"/>
      <c r="O146" s="180"/>
      <c r="P146" s="188">
        <v>0</v>
      </c>
      <c r="Q146"/>
    </row>
    <row r="147" spans="1:17" ht="12.75">
      <c r="A147" s="251"/>
      <c r="G147" s="94"/>
      <c r="H147" s="94" t="s">
        <v>967</v>
      </c>
      <c r="I147" s="313"/>
      <c r="J147" s="123" t="s">
        <v>271</v>
      </c>
      <c r="K147" s="133"/>
      <c r="L147" s="106"/>
      <c r="M147" s="101"/>
      <c r="N147" s="59"/>
      <c r="O147" s="180"/>
      <c r="P147" s="188">
        <v>0</v>
      </c>
      <c r="Q147"/>
    </row>
    <row r="148" spans="1:17" ht="12.75">
      <c r="A148" s="47">
        <v>99</v>
      </c>
      <c r="B148" s="280" t="s">
        <v>2811</v>
      </c>
      <c r="C148" s="123" t="s">
        <v>1880</v>
      </c>
      <c r="D148" s="91" t="s">
        <v>887</v>
      </c>
      <c r="E148" s="248">
        <f>19785.8844-1</f>
        <v>19784.8844</v>
      </c>
      <c r="F148" s="95" t="s">
        <v>1488</v>
      </c>
      <c r="G148" s="94"/>
      <c r="H148" s="94" t="s">
        <v>966</v>
      </c>
      <c r="I148" s="313"/>
      <c r="J148" s="123" t="s">
        <v>270</v>
      </c>
      <c r="K148" s="133"/>
      <c r="L148" s="106"/>
      <c r="M148" s="101"/>
      <c r="N148" s="59"/>
      <c r="O148" s="180" t="s">
        <v>1341</v>
      </c>
      <c r="P148" s="187">
        <v>1</v>
      </c>
      <c r="Q148"/>
    </row>
    <row r="149" spans="1:17" ht="12.75">
      <c r="A149" s="47">
        <v>100</v>
      </c>
      <c r="B149" s="280" t="s">
        <v>2812</v>
      </c>
      <c r="C149" s="123" t="s">
        <v>1880</v>
      </c>
      <c r="D149" s="91" t="s">
        <v>1957</v>
      </c>
      <c r="E149" s="248">
        <f>19781.6494-1</f>
        <v>19780.6494</v>
      </c>
      <c r="F149" s="95" t="s">
        <v>1490</v>
      </c>
      <c r="G149" s="94"/>
      <c r="H149" s="94" t="s">
        <v>965</v>
      </c>
      <c r="I149" s="313"/>
      <c r="J149" s="123" t="s">
        <v>269</v>
      </c>
      <c r="K149" s="133"/>
      <c r="L149" s="106"/>
      <c r="M149" s="101"/>
      <c r="N149" s="59"/>
      <c r="O149" s="180" t="s">
        <v>1341</v>
      </c>
      <c r="P149" s="187">
        <v>1</v>
      </c>
      <c r="Q149"/>
    </row>
    <row r="150" spans="1:17" ht="12.75">
      <c r="A150" s="47">
        <v>101</v>
      </c>
      <c r="B150" s="62" t="s">
        <v>898</v>
      </c>
      <c r="C150" s="123" t="s">
        <v>1880</v>
      </c>
      <c r="D150" s="123" t="s">
        <v>3042</v>
      </c>
      <c r="E150" s="248">
        <v>19775.092</v>
      </c>
      <c r="F150" s="95" t="s">
        <v>226</v>
      </c>
      <c r="G150" s="94"/>
      <c r="H150" s="94" t="s">
        <v>964</v>
      </c>
      <c r="I150" s="313"/>
      <c r="J150" s="123" t="s">
        <v>268</v>
      </c>
      <c r="K150" s="133"/>
      <c r="L150" s="106"/>
      <c r="M150" s="101"/>
      <c r="N150" s="59"/>
      <c r="O150" s="180" t="s">
        <v>1341</v>
      </c>
      <c r="P150" s="187">
        <v>1</v>
      </c>
      <c r="Q150"/>
    </row>
    <row r="151" spans="1:17" ht="12.75">
      <c r="A151" s="134">
        <v>102</v>
      </c>
      <c r="B151" s="223" t="s">
        <v>900</v>
      </c>
      <c r="C151" s="122" t="s">
        <v>1880</v>
      </c>
      <c r="D151" s="137" t="s">
        <v>3043</v>
      </c>
      <c r="E151" s="291">
        <v>19773.092</v>
      </c>
      <c r="F151" s="108" t="s">
        <v>1486</v>
      </c>
      <c r="G151" s="136"/>
      <c r="H151" s="136" t="s">
        <v>963</v>
      </c>
      <c r="I151" s="303"/>
      <c r="J151" s="122" t="s">
        <v>267</v>
      </c>
      <c r="K151" s="138"/>
      <c r="L151" s="109"/>
      <c r="M151" s="111"/>
      <c r="N151" s="77"/>
      <c r="O151" s="204" t="s">
        <v>1341</v>
      </c>
      <c r="P151" s="189">
        <v>1</v>
      </c>
      <c r="Q151"/>
    </row>
    <row r="152" spans="7:17" ht="12.75">
      <c r="G152" s="94" t="s">
        <v>953</v>
      </c>
      <c r="H152" s="94" t="s">
        <v>961</v>
      </c>
      <c r="I152" s="292">
        <v>1709529</v>
      </c>
      <c r="J152" s="129" t="s">
        <v>282</v>
      </c>
      <c r="K152" s="128" t="s">
        <v>2414</v>
      </c>
      <c r="L152" s="106" t="s">
        <v>2428</v>
      </c>
      <c r="M152" s="101" t="s">
        <v>2442</v>
      </c>
      <c r="N152" s="59" t="s">
        <v>578</v>
      </c>
      <c r="P152" s="15">
        <v>0</v>
      </c>
      <c r="Q152"/>
    </row>
    <row r="153" spans="7:17" ht="12.75">
      <c r="G153" s="94"/>
      <c r="H153" s="94" t="s">
        <v>960</v>
      </c>
      <c r="I153" s="313"/>
      <c r="J153" s="123" t="s">
        <v>281</v>
      </c>
      <c r="K153" s="128" t="s">
        <v>2415</v>
      </c>
      <c r="L153" s="106" t="s">
        <v>2429</v>
      </c>
      <c r="M153" s="101" t="s">
        <v>2443</v>
      </c>
      <c r="N153" s="59" t="s">
        <v>579</v>
      </c>
      <c r="P153" s="15">
        <v>0</v>
      </c>
      <c r="Q153"/>
    </row>
    <row r="154" spans="7:17" ht="12.75">
      <c r="G154" s="94"/>
      <c r="H154" s="94" t="s">
        <v>959</v>
      </c>
      <c r="I154" s="313"/>
      <c r="J154" s="123" t="s">
        <v>280</v>
      </c>
      <c r="K154" s="133"/>
      <c r="L154" s="106"/>
      <c r="M154" s="116"/>
      <c r="N154" s="59"/>
      <c r="P154" s="15">
        <v>0</v>
      </c>
      <c r="Q154"/>
    </row>
    <row r="155" spans="1:16" s="98" customFormat="1" ht="12.75">
      <c r="A155" s="251"/>
      <c r="B155" s="251"/>
      <c r="C155" s="251"/>
      <c r="D155" s="251"/>
      <c r="E155" s="251"/>
      <c r="F155" s="251"/>
      <c r="G155" s="94"/>
      <c r="H155" s="94" t="s">
        <v>958</v>
      </c>
      <c r="I155" s="313"/>
      <c r="J155" s="123" t="s">
        <v>279</v>
      </c>
      <c r="K155" s="133"/>
      <c r="L155" s="106"/>
      <c r="M155" s="116"/>
      <c r="N155" s="59"/>
      <c r="P155" s="47">
        <v>0</v>
      </c>
    </row>
    <row r="156" spans="1:17" ht="12.75">
      <c r="A156" s="47">
        <v>103</v>
      </c>
      <c r="B156" s="280" t="s">
        <v>859</v>
      </c>
      <c r="C156" s="123" t="s">
        <v>1881</v>
      </c>
      <c r="D156" s="91" t="s">
        <v>887</v>
      </c>
      <c r="E156" s="248">
        <f>19785.8844-1</f>
        <v>19784.8844</v>
      </c>
      <c r="F156" s="95" t="s">
        <v>1489</v>
      </c>
      <c r="G156" s="94"/>
      <c r="H156" s="94" t="s">
        <v>957</v>
      </c>
      <c r="I156" s="313"/>
      <c r="J156" s="123" t="s">
        <v>278</v>
      </c>
      <c r="K156" s="133"/>
      <c r="L156" s="106"/>
      <c r="M156" s="116"/>
      <c r="N156" s="59"/>
      <c r="O156" s="180" t="s">
        <v>1341</v>
      </c>
      <c r="P156" s="187">
        <v>1</v>
      </c>
      <c r="Q156"/>
    </row>
    <row r="157" spans="1:17" ht="12.75">
      <c r="A157" s="47">
        <v>104</v>
      </c>
      <c r="B157" s="280" t="s">
        <v>860</v>
      </c>
      <c r="C157" s="123" t="s">
        <v>1881</v>
      </c>
      <c r="D157" s="91" t="s">
        <v>1957</v>
      </c>
      <c r="E157" s="248">
        <f>19781.6494-1</f>
        <v>19780.6494</v>
      </c>
      <c r="F157" s="95" t="s">
        <v>1491</v>
      </c>
      <c r="G157" s="94"/>
      <c r="H157" s="94" t="s">
        <v>956</v>
      </c>
      <c r="J157" s="123" t="s">
        <v>277</v>
      </c>
      <c r="K157" s="133"/>
      <c r="L157" s="106"/>
      <c r="M157" s="116"/>
      <c r="N157" s="59"/>
      <c r="O157" s="180" t="s">
        <v>1341</v>
      </c>
      <c r="P157" s="187">
        <v>1</v>
      </c>
      <c r="Q157"/>
    </row>
    <row r="158" spans="1:17" ht="12.75">
      <c r="A158" s="47">
        <v>105</v>
      </c>
      <c r="B158" s="62" t="s">
        <v>899</v>
      </c>
      <c r="C158" s="123" t="s">
        <v>1881</v>
      </c>
      <c r="D158" s="123" t="s">
        <v>3042</v>
      </c>
      <c r="E158" s="248">
        <v>19775.092</v>
      </c>
      <c r="F158" s="95" t="s">
        <v>1485</v>
      </c>
      <c r="G158" s="94"/>
      <c r="H158" s="94" t="s">
        <v>955</v>
      </c>
      <c r="J158" s="123" t="s">
        <v>276</v>
      </c>
      <c r="K158" s="133"/>
      <c r="L158" s="106"/>
      <c r="M158" s="116"/>
      <c r="N158" s="59"/>
      <c r="O158" s="180" t="s">
        <v>1341</v>
      </c>
      <c r="P158" s="187">
        <v>1</v>
      </c>
      <c r="Q158"/>
    </row>
    <row r="159" spans="1:17" ht="12.75">
      <c r="A159" s="134">
        <v>106</v>
      </c>
      <c r="B159" s="223" t="s">
        <v>901</v>
      </c>
      <c r="C159" s="122" t="s">
        <v>1881</v>
      </c>
      <c r="D159" s="137" t="s">
        <v>3043</v>
      </c>
      <c r="E159" s="291">
        <v>19773.092</v>
      </c>
      <c r="F159" s="108" t="s">
        <v>1487</v>
      </c>
      <c r="G159" s="136"/>
      <c r="H159" s="136" t="s">
        <v>954</v>
      </c>
      <c r="I159" s="110"/>
      <c r="J159" s="122" t="s">
        <v>275</v>
      </c>
      <c r="K159" s="138"/>
      <c r="L159" s="109"/>
      <c r="M159" s="111"/>
      <c r="N159" s="77"/>
      <c r="O159" s="204" t="s">
        <v>1341</v>
      </c>
      <c r="P159" s="189">
        <v>1</v>
      </c>
      <c r="Q159"/>
    </row>
    <row r="160" spans="7:17" ht="12.75">
      <c r="G160" s="94" t="s">
        <v>2191</v>
      </c>
      <c r="H160" s="94" t="s">
        <v>2198</v>
      </c>
      <c r="I160" s="292">
        <v>1709530</v>
      </c>
      <c r="J160" s="123" t="s">
        <v>290</v>
      </c>
      <c r="K160" s="128" t="s">
        <v>2416</v>
      </c>
      <c r="L160" s="106" t="s">
        <v>2430</v>
      </c>
      <c r="M160" s="101" t="s">
        <v>2444</v>
      </c>
      <c r="N160" s="142" t="s">
        <v>2454</v>
      </c>
      <c r="O160" s="183"/>
      <c r="P160" s="188">
        <v>0</v>
      </c>
      <c r="Q160"/>
    </row>
    <row r="161" spans="1:17" ht="12.75">
      <c r="A161" s="47">
        <v>107</v>
      </c>
      <c r="B161" s="280" t="s">
        <v>758</v>
      </c>
      <c r="C161" s="123" t="s">
        <v>1880</v>
      </c>
      <c r="D161" s="91" t="s">
        <v>3044</v>
      </c>
      <c r="E161" s="248">
        <v>19755.464</v>
      </c>
      <c r="F161" s="95" t="s">
        <v>1492</v>
      </c>
      <c r="G161" s="94"/>
      <c r="H161" s="94" t="s">
        <v>2199</v>
      </c>
      <c r="J161" s="123" t="s">
        <v>289</v>
      </c>
      <c r="K161" s="128" t="s">
        <v>2417</v>
      </c>
      <c r="L161" s="106" t="s">
        <v>2431</v>
      </c>
      <c r="M161" s="101" t="s">
        <v>2445</v>
      </c>
      <c r="N161" s="142" t="s">
        <v>2455</v>
      </c>
      <c r="O161" s="183" t="s">
        <v>1342</v>
      </c>
      <c r="P161" s="188">
        <v>1</v>
      </c>
      <c r="Q161"/>
    </row>
    <row r="162" spans="1:17" ht="12.75">
      <c r="A162" s="47">
        <v>108</v>
      </c>
      <c r="B162" s="123" t="s">
        <v>770</v>
      </c>
      <c r="C162" s="123" t="s">
        <v>1880</v>
      </c>
      <c r="D162" s="307" t="s">
        <v>1248</v>
      </c>
      <c r="E162" s="317">
        <f>'[2]Sheet1'!$I$132</f>
        <v>19773.7974</v>
      </c>
      <c r="F162" s="123" t="s">
        <v>1818</v>
      </c>
      <c r="G162" s="94"/>
      <c r="H162" s="94" t="s">
        <v>2192</v>
      </c>
      <c r="J162" s="123" t="s">
        <v>288</v>
      </c>
      <c r="K162" s="128"/>
      <c r="L162" s="106"/>
      <c r="M162" s="101"/>
      <c r="N162" s="142"/>
      <c r="O162" s="183" t="s">
        <v>1342</v>
      </c>
      <c r="P162" s="188">
        <v>1</v>
      </c>
      <c r="Q162"/>
    </row>
    <row r="163" spans="1:17" ht="12.75">
      <c r="A163" s="47">
        <v>109</v>
      </c>
      <c r="B163" s="123" t="s">
        <v>771</v>
      </c>
      <c r="C163" s="123" t="s">
        <v>1880</v>
      </c>
      <c r="D163" s="307"/>
      <c r="E163" s="305">
        <f>'[2]Sheet1'!$J$132</f>
        <v>19770.6424</v>
      </c>
      <c r="F163" s="123" t="s">
        <v>1819</v>
      </c>
      <c r="G163" s="94"/>
      <c r="H163" s="94" t="s">
        <v>2193</v>
      </c>
      <c r="J163" s="123" t="s">
        <v>287</v>
      </c>
      <c r="K163" s="133"/>
      <c r="L163" s="106"/>
      <c r="M163" s="101"/>
      <c r="N163" s="142"/>
      <c r="O163" s="183" t="s">
        <v>1342</v>
      </c>
      <c r="P163" s="188">
        <v>1</v>
      </c>
      <c r="Q163"/>
    </row>
    <row r="164" spans="1:17" ht="12.75">
      <c r="A164" s="47">
        <v>110</v>
      </c>
      <c r="B164" s="123" t="s">
        <v>772</v>
      </c>
      <c r="C164" s="123" t="s">
        <v>1880</v>
      </c>
      <c r="D164" s="307"/>
      <c r="E164" s="305">
        <f>'[2]Sheet1'!$H$132</f>
        <v>19766.257400000002</v>
      </c>
      <c r="F164" s="123" t="s">
        <v>1820</v>
      </c>
      <c r="G164" s="94"/>
      <c r="H164" s="94" t="s">
        <v>2194</v>
      </c>
      <c r="J164" s="123" t="s">
        <v>286</v>
      </c>
      <c r="K164" s="133"/>
      <c r="L164" s="106"/>
      <c r="M164" s="101"/>
      <c r="N164" s="142"/>
      <c r="O164" s="183" t="s">
        <v>1342</v>
      </c>
      <c r="P164" s="188">
        <v>1</v>
      </c>
      <c r="Q164"/>
    </row>
    <row r="165" spans="1:17" ht="12.75">
      <c r="A165" s="47">
        <v>111</v>
      </c>
      <c r="B165" s="123" t="s">
        <v>2727</v>
      </c>
      <c r="C165" s="123" t="s">
        <v>1880</v>
      </c>
      <c r="D165" s="307"/>
      <c r="E165" s="305">
        <f>'[2]Sheet1'!$K$132</f>
        <v>19765.0574</v>
      </c>
      <c r="F165" s="123" t="s">
        <v>1821</v>
      </c>
      <c r="G165" s="94"/>
      <c r="H165" s="94" t="s">
        <v>2195</v>
      </c>
      <c r="J165" s="123" t="s">
        <v>285</v>
      </c>
      <c r="K165" s="133"/>
      <c r="L165" s="106"/>
      <c r="M165" s="101"/>
      <c r="N165" s="140"/>
      <c r="O165" s="183" t="s">
        <v>1342</v>
      </c>
      <c r="P165" s="188">
        <v>1</v>
      </c>
      <c r="Q165"/>
    </row>
    <row r="166" spans="1:17" ht="12.75">
      <c r="A166" s="47">
        <v>112</v>
      </c>
      <c r="B166" s="123" t="s">
        <v>2728</v>
      </c>
      <c r="C166" s="123" t="s">
        <v>1880</v>
      </c>
      <c r="D166" s="307"/>
      <c r="E166" s="305">
        <f>'[2]Sheet1'!$G$132</f>
        <v>19761.9564</v>
      </c>
      <c r="F166" s="123" t="s">
        <v>1822</v>
      </c>
      <c r="G166" s="94"/>
      <c r="H166" s="94" t="s">
        <v>2196</v>
      </c>
      <c r="J166" s="123" t="s">
        <v>284</v>
      </c>
      <c r="K166" s="133"/>
      <c r="L166" s="106"/>
      <c r="M166" s="101"/>
      <c r="N166" s="142"/>
      <c r="O166" s="183" t="s">
        <v>1342</v>
      </c>
      <c r="P166" s="188">
        <v>1</v>
      </c>
      <c r="Q166"/>
    </row>
    <row r="167" spans="1:17" ht="12.75">
      <c r="A167" s="134">
        <v>113</v>
      </c>
      <c r="B167" s="122" t="s">
        <v>2729</v>
      </c>
      <c r="C167" s="122" t="s">
        <v>1880</v>
      </c>
      <c r="D167" s="357"/>
      <c r="E167" s="363">
        <f>'[2]Sheet1'!$L$132</f>
        <v>19758.0284</v>
      </c>
      <c r="F167" s="122" t="s">
        <v>1823</v>
      </c>
      <c r="G167" s="136"/>
      <c r="H167" s="136" t="s">
        <v>2197</v>
      </c>
      <c r="I167" s="110"/>
      <c r="J167" s="122" t="s">
        <v>283</v>
      </c>
      <c r="K167" s="138"/>
      <c r="L167" s="109"/>
      <c r="M167" s="111"/>
      <c r="N167" s="141"/>
      <c r="O167" s="184" t="s">
        <v>1342</v>
      </c>
      <c r="P167" s="189">
        <v>1</v>
      </c>
      <c r="Q167"/>
    </row>
    <row r="168" spans="7:18" ht="12.75">
      <c r="G168" s="94" t="s">
        <v>173</v>
      </c>
      <c r="H168" s="94" t="s">
        <v>1911</v>
      </c>
      <c r="I168" s="97" t="s">
        <v>2214</v>
      </c>
      <c r="J168" s="129" t="s">
        <v>298</v>
      </c>
      <c r="K168" s="128" t="s">
        <v>2418</v>
      </c>
      <c r="L168" s="106" t="s">
        <v>2432</v>
      </c>
      <c r="M168" s="101" t="s">
        <v>2446</v>
      </c>
      <c r="N168" s="202" t="s">
        <v>2939</v>
      </c>
      <c r="P168" s="15">
        <v>0</v>
      </c>
      <c r="Q168"/>
      <c r="R168" s="202"/>
    </row>
    <row r="169" spans="7:18" ht="12.75">
      <c r="G169" s="94"/>
      <c r="H169" s="94" t="s">
        <v>1910</v>
      </c>
      <c r="J169" s="123" t="s">
        <v>297</v>
      </c>
      <c r="K169" s="128" t="s">
        <v>2419</v>
      </c>
      <c r="L169" s="106" t="s">
        <v>2433</v>
      </c>
      <c r="M169" s="101" t="s">
        <v>2447</v>
      </c>
      <c r="N169" s="93" t="s">
        <v>1021</v>
      </c>
      <c r="P169" s="15">
        <v>0</v>
      </c>
      <c r="Q169" s="350"/>
      <c r="R169" s="93"/>
    </row>
    <row r="170" spans="7:17" ht="12.75">
      <c r="G170" s="94"/>
      <c r="H170" s="94" t="s">
        <v>179</v>
      </c>
      <c r="J170" s="123" t="s">
        <v>296</v>
      </c>
      <c r="K170" s="128"/>
      <c r="L170" s="106"/>
      <c r="M170" s="101"/>
      <c r="P170" s="15">
        <v>0</v>
      </c>
      <c r="Q170"/>
    </row>
    <row r="171" spans="7:17" ht="12.75">
      <c r="G171" s="94"/>
      <c r="H171" s="94" t="s">
        <v>178</v>
      </c>
      <c r="J171" s="123" t="s">
        <v>295</v>
      </c>
      <c r="K171" s="133"/>
      <c r="L171" s="106"/>
      <c r="M171" s="101"/>
      <c r="O171" s="98"/>
      <c r="P171" s="47">
        <v>0</v>
      </c>
      <c r="Q171"/>
    </row>
    <row r="172" spans="7:17" ht="12.75">
      <c r="G172" s="94"/>
      <c r="H172" s="94" t="s">
        <v>177</v>
      </c>
      <c r="J172" s="123" t="s">
        <v>294</v>
      </c>
      <c r="K172" s="133"/>
      <c r="L172" s="106"/>
      <c r="M172" s="101"/>
      <c r="O172" s="180"/>
      <c r="P172" s="187">
        <v>0</v>
      </c>
      <c r="Q172"/>
    </row>
    <row r="173" spans="7:17" ht="12.75">
      <c r="G173" s="94"/>
      <c r="H173" s="94" t="s">
        <v>176</v>
      </c>
      <c r="J173" s="123" t="s">
        <v>293</v>
      </c>
      <c r="K173" s="133"/>
      <c r="L173" s="106"/>
      <c r="M173" s="101"/>
      <c r="O173" s="180"/>
      <c r="P173" s="187">
        <v>0</v>
      </c>
      <c r="Q173"/>
    </row>
    <row r="174" spans="1:17" ht="12.75">
      <c r="A174" s="47">
        <v>114</v>
      </c>
      <c r="B174" s="280" t="s">
        <v>926</v>
      </c>
      <c r="C174" s="123" t="s">
        <v>1881</v>
      </c>
      <c r="D174" s="91" t="s">
        <v>3044</v>
      </c>
      <c r="E174" s="248">
        <v>19755.464</v>
      </c>
      <c r="F174" s="95" t="s">
        <v>1493</v>
      </c>
      <c r="G174" s="94"/>
      <c r="H174" s="94" t="s">
        <v>175</v>
      </c>
      <c r="J174" s="123" t="s">
        <v>292</v>
      </c>
      <c r="K174" s="133"/>
      <c r="L174" s="106"/>
      <c r="M174" s="101"/>
      <c r="O174" s="180" t="s">
        <v>1341</v>
      </c>
      <c r="P174" s="187">
        <v>1</v>
      </c>
      <c r="Q174"/>
    </row>
    <row r="175" spans="1:17" ht="12.75">
      <c r="A175" s="110">
        <v>115</v>
      </c>
      <c r="B175" s="296" t="s">
        <v>2348</v>
      </c>
      <c r="C175" s="122" t="s">
        <v>1881</v>
      </c>
      <c r="D175" s="137" t="s">
        <v>3045</v>
      </c>
      <c r="E175" s="291">
        <v>19743.626</v>
      </c>
      <c r="F175" s="108" t="s">
        <v>1495</v>
      </c>
      <c r="G175" s="136"/>
      <c r="H175" s="136" t="s">
        <v>174</v>
      </c>
      <c r="I175" s="110"/>
      <c r="J175" s="122" t="s">
        <v>291</v>
      </c>
      <c r="K175" s="138"/>
      <c r="L175" s="109"/>
      <c r="M175" s="111"/>
      <c r="N175" s="137"/>
      <c r="O175" s="204" t="s">
        <v>1341</v>
      </c>
      <c r="P175" s="189">
        <v>1</v>
      </c>
      <c r="Q175"/>
    </row>
    <row r="176" spans="1:17" ht="12.75">
      <c r="A176" s="47"/>
      <c r="D176" s="25"/>
      <c r="E176" s="317"/>
      <c r="G176" s="94" t="s">
        <v>227</v>
      </c>
      <c r="H176" s="94" t="s">
        <v>228</v>
      </c>
      <c r="I176" s="292">
        <v>1702827</v>
      </c>
      <c r="J176" s="91" t="s">
        <v>306</v>
      </c>
      <c r="K176" s="133" t="s">
        <v>2420</v>
      </c>
      <c r="L176" s="106" t="s">
        <v>2434</v>
      </c>
      <c r="M176" s="101" t="s">
        <v>2448</v>
      </c>
      <c r="N176" s="142" t="s">
        <v>2456</v>
      </c>
      <c r="O176" s="183"/>
      <c r="P176" s="188">
        <v>0</v>
      </c>
      <c r="Q176"/>
    </row>
    <row r="177" spans="1:17" ht="12.75">
      <c r="A177" s="97">
        <v>116</v>
      </c>
      <c r="B177" s="280" t="s">
        <v>2347</v>
      </c>
      <c r="C177" s="123" t="s">
        <v>1880</v>
      </c>
      <c r="D177" s="91" t="s">
        <v>3045</v>
      </c>
      <c r="E177" s="248">
        <v>19743.626</v>
      </c>
      <c r="F177" s="95" t="s">
        <v>1494</v>
      </c>
      <c r="G177" s="94"/>
      <c r="H177" s="94" t="s">
        <v>229</v>
      </c>
      <c r="J177" s="91" t="s">
        <v>305</v>
      </c>
      <c r="K177" s="133" t="s">
        <v>2421</v>
      </c>
      <c r="L177" s="106" t="s">
        <v>2435</v>
      </c>
      <c r="M177" s="101" t="s">
        <v>2449</v>
      </c>
      <c r="N177" s="142" t="s">
        <v>2457</v>
      </c>
      <c r="O177" s="183" t="s">
        <v>1342</v>
      </c>
      <c r="P177" s="188">
        <v>1</v>
      </c>
      <c r="Q177"/>
    </row>
    <row r="178" spans="1:17" ht="12.75">
      <c r="A178" s="47">
        <v>117</v>
      </c>
      <c r="B178" s="123" t="s">
        <v>2730</v>
      </c>
      <c r="C178" s="123" t="s">
        <v>1880</v>
      </c>
      <c r="D178" s="25" t="s">
        <v>3445</v>
      </c>
      <c r="E178" s="317">
        <f>'[2]Sheet1'!$I$131</f>
        <v>19735.3034</v>
      </c>
      <c r="F178" s="123" t="s">
        <v>1824</v>
      </c>
      <c r="G178" s="94"/>
      <c r="H178" s="94" t="s">
        <v>230</v>
      </c>
      <c r="J178" s="91" t="s">
        <v>304</v>
      </c>
      <c r="K178" s="133"/>
      <c r="L178" s="106"/>
      <c r="M178" s="116"/>
      <c r="N178" s="142"/>
      <c r="O178" s="183" t="s">
        <v>1342</v>
      </c>
      <c r="P178" s="188">
        <v>1</v>
      </c>
      <c r="Q178"/>
    </row>
    <row r="179" spans="1:17" ht="12.75">
      <c r="A179" s="47">
        <v>118</v>
      </c>
      <c r="B179" s="123" t="s">
        <v>2731</v>
      </c>
      <c r="C179" s="123" t="s">
        <v>1880</v>
      </c>
      <c r="D179" s="25"/>
      <c r="E179" s="305">
        <f>'[2]Sheet1'!$J$131</f>
        <v>19731.7534</v>
      </c>
      <c r="F179" s="123" t="s">
        <v>1825</v>
      </c>
      <c r="G179" s="94"/>
      <c r="H179" s="94" t="s">
        <v>231</v>
      </c>
      <c r="J179" s="91" t="s">
        <v>303</v>
      </c>
      <c r="K179" s="133"/>
      <c r="L179" s="106"/>
      <c r="M179" s="116"/>
      <c r="N179" s="142"/>
      <c r="O179" s="183" t="s">
        <v>1342</v>
      </c>
      <c r="P179" s="188">
        <v>1</v>
      </c>
      <c r="Q179"/>
    </row>
    <row r="180" spans="1:17" ht="12.75">
      <c r="A180" s="47">
        <v>119</v>
      </c>
      <c r="B180" s="123" t="s">
        <v>2732</v>
      </c>
      <c r="C180" s="123" t="s">
        <v>1880</v>
      </c>
      <c r="D180" s="25"/>
      <c r="E180" s="305">
        <f>'[2]Sheet1'!$H$131</f>
        <v>19730.1629</v>
      </c>
      <c r="F180" s="123" t="s">
        <v>1826</v>
      </c>
      <c r="G180" s="94"/>
      <c r="H180" s="94" t="s">
        <v>232</v>
      </c>
      <c r="J180" s="91" t="s">
        <v>302</v>
      </c>
      <c r="K180" s="133"/>
      <c r="L180" s="106"/>
      <c r="M180" s="116"/>
      <c r="N180" s="142"/>
      <c r="O180" s="183" t="s">
        <v>1342</v>
      </c>
      <c r="P180" s="188">
        <v>1</v>
      </c>
      <c r="Q180"/>
    </row>
    <row r="181" spans="1:17" ht="12.75">
      <c r="A181" s="47">
        <v>120</v>
      </c>
      <c r="B181" s="123" t="s">
        <v>2733</v>
      </c>
      <c r="C181" s="123" t="s">
        <v>1880</v>
      </c>
      <c r="D181" s="25"/>
      <c r="E181" s="305">
        <f>'[2]Sheet1'!$K$131</f>
        <v>19728.9629</v>
      </c>
      <c r="F181" s="123" t="s">
        <v>1827</v>
      </c>
      <c r="G181" s="94"/>
      <c r="H181" s="94" t="s">
        <v>233</v>
      </c>
      <c r="J181" s="91" t="s">
        <v>301</v>
      </c>
      <c r="K181" s="133"/>
      <c r="L181" s="106"/>
      <c r="M181" s="116"/>
      <c r="N181" s="140"/>
      <c r="O181" s="183" t="s">
        <v>1342</v>
      </c>
      <c r="P181" s="188">
        <v>1</v>
      </c>
      <c r="Q181"/>
    </row>
    <row r="182" spans="1:17" ht="12.75">
      <c r="A182" s="47">
        <v>121</v>
      </c>
      <c r="B182" s="123" t="s">
        <v>2734</v>
      </c>
      <c r="C182" s="123" t="s">
        <v>1880</v>
      </c>
      <c r="D182" s="25"/>
      <c r="E182" s="305">
        <f>'[2]Sheet1'!$G$131</f>
        <v>19727.1384</v>
      </c>
      <c r="F182" s="123" t="s">
        <v>1828</v>
      </c>
      <c r="G182" s="94"/>
      <c r="H182" s="94" t="s">
        <v>234</v>
      </c>
      <c r="J182" s="91" t="s">
        <v>300</v>
      </c>
      <c r="K182" s="133"/>
      <c r="L182" s="106"/>
      <c r="M182" s="116"/>
      <c r="N182" s="142"/>
      <c r="O182" s="183" t="s">
        <v>1342</v>
      </c>
      <c r="P182" s="188">
        <v>1</v>
      </c>
      <c r="Q182"/>
    </row>
    <row r="183" spans="1:17" ht="12.75">
      <c r="A183" s="134">
        <v>122</v>
      </c>
      <c r="B183" s="122" t="s">
        <v>2735</v>
      </c>
      <c r="C183" s="122" t="s">
        <v>1880</v>
      </c>
      <c r="D183" s="121"/>
      <c r="E183" s="363">
        <f>'[2]Sheet1'!$L$131</f>
        <v>19724.0084</v>
      </c>
      <c r="F183" s="122" t="s">
        <v>1829</v>
      </c>
      <c r="G183" s="136"/>
      <c r="H183" s="136" t="s">
        <v>235</v>
      </c>
      <c r="I183" s="110"/>
      <c r="J183" s="137" t="s">
        <v>299</v>
      </c>
      <c r="K183" s="138"/>
      <c r="L183" s="109"/>
      <c r="M183" s="111"/>
      <c r="N183" s="141"/>
      <c r="O183" s="184" t="s">
        <v>1342</v>
      </c>
      <c r="P183" s="189">
        <v>1</v>
      </c>
      <c r="Q183"/>
    </row>
    <row r="184" spans="1:16" s="169" customFormat="1" ht="15.75">
      <c r="A184" s="97"/>
      <c r="B184" s="125"/>
      <c r="C184" s="123"/>
      <c r="D184" s="130"/>
      <c r="E184" s="255"/>
      <c r="F184" s="123"/>
      <c r="G184" s="123"/>
      <c r="H184" s="123"/>
      <c r="I184" s="191" t="s">
        <v>3343</v>
      </c>
      <c r="J184" s="97"/>
      <c r="K184" s="126"/>
      <c r="L184" s="97"/>
      <c r="M184" s="97"/>
      <c r="N184" s="99"/>
      <c r="O184" s="104"/>
      <c r="P184" s="15"/>
    </row>
    <row r="185" spans="1:16" s="169" customFormat="1" ht="12.75">
      <c r="A185" s="97"/>
      <c r="B185" s="95"/>
      <c r="C185" s="95"/>
      <c r="D185" s="95"/>
      <c r="E185" s="255"/>
      <c r="F185" s="95"/>
      <c r="G185" s="95"/>
      <c r="H185" s="95"/>
      <c r="I185" s="97"/>
      <c r="J185" s="95" t="s">
        <v>506</v>
      </c>
      <c r="K185" s="95" t="s">
        <v>507</v>
      </c>
      <c r="L185" s="95"/>
      <c r="M185" s="95" t="s">
        <v>508</v>
      </c>
      <c r="N185" s="102" t="s">
        <v>509</v>
      </c>
      <c r="O185" s="97"/>
      <c r="P185" s="257"/>
    </row>
    <row r="186" spans="1:16" s="169" customFormat="1" ht="12.75">
      <c r="A186" s="104" t="s">
        <v>510</v>
      </c>
      <c r="B186" s="103" t="s">
        <v>1228</v>
      </c>
      <c r="C186" s="103" t="s">
        <v>511</v>
      </c>
      <c r="D186" s="103" t="s">
        <v>3332</v>
      </c>
      <c r="E186" s="255"/>
      <c r="F186" s="130" t="s">
        <v>513</v>
      </c>
      <c r="G186" s="103" t="s">
        <v>514</v>
      </c>
      <c r="H186" s="103" t="s">
        <v>3344</v>
      </c>
      <c r="I186" s="104" t="s">
        <v>1878</v>
      </c>
      <c r="J186" s="86" t="s">
        <v>3345</v>
      </c>
      <c r="K186" s="132" t="s">
        <v>1614</v>
      </c>
      <c r="L186" s="86" t="s">
        <v>1615</v>
      </c>
      <c r="M186" s="131" t="s">
        <v>1616</v>
      </c>
      <c r="N186" s="86" t="s">
        <v>1617</v>
      </c>
      <c r="O186" s="104" t="s">
        <v>2725</v>
      </c>
      <c r="P186" s="178" t="s">
        <v>1553</v>
      </c>
    </row>
    <row r="187" spans="1:16" s="169" customFormat="1" ht="12.75">
      <c r="A187" s="97"/>
      <c r="B187" s="95"/>
      <c r="C187" s="95"/>
      <c r="D187" s="95"/>
      <c r="E187" s="333"/>
      <c r="F187" s="95"/>
      <c r="G187" s="95"/>
      <c r="H187" s="95"/>
      <c r="I187" s="97" t="s">
        <v>1879</v>
      </c>
      <c r="J187" s="95"/>
      <c r="K187" s="132"/>
      <c r="L187" s="101"/>
      <c r="M187" s="97"/>
      <c r="N187" s="335"/>
      <c r="O187" s="97"/>
      <c r="P187" s="257"/>
    </row>
    <row r="188" spans="1:17" ht="12.75">
      <c r="A188" s="95"/>
      <c r="B188" s="95"/>
      <c r="C188" s="95"/>
      <c r="D188" s="95"/>
      <c r="E188" s="289"/>
      <c r="F188" s="95"/>
      <c r="G188" s="95"/>
      <c r="H188" s="95"/>
      <c r="J188" s="95"/>
      <c r="K188" s="97"/>
      <c r="L188" s="101"/>
      <c r="M188" s="95"/>
      <c r="N188" s="107"/>
      <c r="P188" s="187"/>
      <c r="Q188"/>
    </row>
    <row r="189" spans="5:18" ht="12.75">
      <c r="E189" s="248"/>
      <c r="G189" s="94" t="s">
        <v>939</v>
      </c>
      <c r="H189" s="94" t="s">
        <v>1913</v>
      </c>
      <c r="I189" s="292">
        <v>1702829</v>
      </c>
      <c r="J189" s="91" t="s">
        <v>314</v>
      </c>
      <c r="K189" s="133" t="s">
        <v>1049</v>
      </c>
      <c r="L189" s="106" t="s">
        <v>1057</v>
      </c>
      <c r="M189" s="101" t="s">
        <v>2507</v>
      </c>
      <c r="N189" s="202" t="s">
        <v>2940</v>
      </c>
      <c r="P189" s="15">
        <v>0</v>
      </c>
      <c r="Q189"/>
      <c r="R189" s="202"/>
    </row>
    <row r="190" spans="7:18" ht="12.75">
      <c r="G190" s="94"/>
      <c r="H190" s="94" t="s">
        <v>1912</v>
      </c>
      <c r="I190" s="316"/>
      <c r="J190" s="91" t="s">
        <v>313</v>
      </c>
      <c r="K190" s="133" t="s">
        <v>1050</v>
      </c>
      <c r="L190" s="106" t="s">
        <v>1058</v>
      </c>
      <c r="M190" s="101" t="s">
        <v>2508</v>
      </c>
      <c r="N190" s="93" t="s">
        <v>1022</v>
      </c>
      <c r="P190" s="15">
        <v>0</v>
      </c>
      <c r="Q190" s="350"/>
      <c r="R190" s="93"/>
    </row>
    <row r="191" spans="7:16" ht="12.75">
      <c r="G191" s="94"/>
      <c r="H191" s="94" t="s">
        <v>945</v>
      </c>
      <c r="I191" s="316"/>
      <c r="J191" s="91" t="s">
        <v>312</v>
      </c>
      <c r="K191" s="128"/>
      <c r="L191" s="106"/>
      <c r="M191" s="101"/>
      <c r="N191" s="140"/>
      <c r="P191" s="15">
        <v>0</v>
      </c>
    </row>
    <row r="192" spans="1:17" ht="12.75">
      <c r="A192" s="47"/>
      <c r="D192" s="25"/>
      <c r="E192" s="255"/>
      <c r="F192" s="61"/>
      <c r="G192" s="94"/>
      <c r="H192" s="94" t="s">
        <v>944</v>
      </c>
      <c r="I192" s="316"/>
      <c r="J192" s="91" t="s">
        <v>311</v>
      </c>
      <c r="K192" s="128"/>
      <c r="L192" s="106"/>
      <c r="M192" s="101"/>
      <c r="N192" s="140"/>
      <c r="P192" s="15">
        <v>0</v>
      </c>
      <c r="Q192"/>
    </row>
    <row r="193" spans="1:17" ht="12.75">
      <c r="A193" s="47"/>
      <c r="D193" s="25"/>
      <c r="E193" s="255"/>
      <c r="F193" s="62"/>
      <c r="G193" s="94"/>
      <c r="H193" s="94" t="s">
        <v>943</v>
      </c>
      <c r="I193" s="316"/>
      <c r="J193" s="91" t="s">
        <v>310</v>
      </c>
      <c r="K193" s="133"/>
      <c r="L193" s="106"/>
      <c r="M193" s="101"/>
      <c r="N193" s="140"/>
      <c r="P193" s="15">
        <v>0</v>
      </c>
      <c r="Q193"/>
    </row>
    <row r="194" spans="1:17" ht="12.75">
      <c r="A194" s="47">
        <v>123</v>
      </c>
      <c r="B194" s="123" t="s">
        <v>924</v>
      </c>
      <c r="C194" s="123" t="s">
        <v>1880</v>
      </c>
      <c r="D194" s="307" t="s">
        <v>1958</v>
      </c>
      <c r="E194" s="248">
        <f>19725.2584-6.2556</f>
        <v>19719.0028</v>
      </c>
      <c r="F194" s="61" t="s">
        <v>1496</v>
      </c>
      <c r="G194" s="94"/>
      <c r="H194" s="94" t="s">
        <v>942</v>
      </c>
      <c r="I194" s="316"/>
      <c r="J194" s="91" t="s">
        <v>309</v>
      </c>
      <c r="K194" s="133"/>
      <c r="L194" s="106"/>
      <c r="M194" s="101"/>
      <c r="N194" s="140"/>
      <c r="O194" s="183" t="s">
        <v>1342</v>
      </c>
      <c r="P194" s="188">
        <v>1</v>
      </c>
      <c r="Q194"/>
    </row>
    <row r="195" spans="1:17" ht="12.75">
      <c r="A195" s="47">
        <v>124</v>
      </c>
      <c r="B195" s="123" t="s">
        <v>2813</v>
      </c>
      <c r="C195" s="123" t="s">
        <v>1880</v>
      </c>
      <c r="D195" s="25"/>
      <c r="E195" s="248">
        <f>19725.2584-11.4556</f>
        <v>19713.802799999998</v>
      </c>
      <c r="F195" s="61" t="s">
        <v>1497</v>
      </c>
      <c r="G195" s="94"/>
      <c r="H195" s="94" t="s">
        <v>941</v>
      </c>
      <c r="I195" s="316"/>
      <c r="J195" s="91" t="s">
        <v>308</v>
      </c>
      <c r="K195" s="133"/>
      <c r="L195" s="106"/>
      <c r="M195" s="101"/>
      <c r="N195" s="140"/>
      <c r="O195" s="183" t="s">
        <v>1342</v>
      </c>
      <c r="P195" s="188">
        <v>1</v>
      </c>
      <c r="Q195"/>
    </row>
    <row r="196" spans="1:17" ht="12.75">
      <c r="A196" s="134">
        <v>125</v>
      </c>
      <c r="B196" s="122" t="s">
        <v>2814</v>
      </c>
      <c r="C196" s="122" t="s">
        <v>1880</v>
      </c>
      <c r="D196" s="121"/>
      <c r="E196" s="291">
        <f>19725.2584-16.9156</f>
        <v>19708.3428</v>
      </c>
      <c r="F196" s="223" t="s">
        <v>1498</v>
      </c>
      <c r="G196" s="136"/>
      <c r="H196" s="136" t="s">
        <v>940</v>
      </c>
      <c r="I196" s="332"/>
      <c r="J196" s="137" t="s">
        <v>307</v>
      </c>
      <c r="K196" s="138"/>
      <c r="L196" s="109"/>
      <c r="M196" s="111"/>
      <c r="N196" s="141"/>
      <c r="O196" s="184" t="s">
        <v>1342</v>
      </c>
      <c r="P196" s="189">
        <v>1</v>
      </c>
      <c r="Q196"/>
    </row>
    <row r="197" spans="5:17" ht="12.75">
      <c r="E197" s="248"/>
      <c r="G197" s="94" t="s">
        <v>180</v>
      </c>
      <c r="H197" s="94" t="s">
        <v>1915</v>
      </c>
      <c r="I197" s="292">
        <v>1709567</v>
      </c>
      <c r="J197" s="91" t="s">
        <v>322</v>
      </c>
      <c r="K197" s="133" t="s">
        <v>1051</v>
      </c>
      <c r="L197" s="106" t="s">
        <v>1059</v>
      </c>
      <c r="M197" s="101" t="s">
        <v>2509</v>
      </c>
      <c r="N197" s="142" t="s">
        <v>1045</v>
      </c>
      <c r="O197" s="180"/>
      <c r="P197" s="187">
        <v>0</v>
      </c>
      <c r="Q197"/>
    </row>
    <row r="198" spans="5:17" ht="12.75">
      <c r="E198" s="248"/>
      <c r="G198" s="94"/>
      <c r="H198" s="94" t="s">
        <v>1914</v>
      </c>
      <c r="I198" s="316"/>
      <c r="J198" s="91" t="s">
        <v>321</v>
      </c>
      <c r="K198" s="133" t="s">
        <v>1052</v>
      </c>
      <c r="L198" s="106" t="s">
        <v>2496</v>
      </c>
      <c r="M198" s="101" t="s">
        <v>2510</v>
      </c>
      <c r="N198" s="142" t="s">
        <v>1046</v>
      </c>
      <c r="P198" s="15">
        <v>0</v>
      </c>
      <c r="Q198"/>
    </row>
    <row r="199" spans="1:17" ht="12.75">
      <c r="A199" s="47">
        <v>126</v>
      </c>
      <c r="B199" s="95" t="s">
        <v>2736</v>
      </c>
      <c r="C199" s="123" t="s">
        <v>1880</v>
      </c>
      <c r="D199" s="25" t="s">
        <v>1254</v>
      </c>
      <c r="E199" s="305">
        <f>'[2]Sheet1'!$I$130</f>
        <v>19695.2284</v>
      </c>
      <c r="F199" s="123" t="s">
        <v>1830</v>
      </c>
      <c r="G199" s="94"/>
      <c r="H199" s="94" t="s">
        <v>186</v>
      </c>
      <c r="I199" s="316"/>
      <c r="J199" s="91" t="s">
        <v>320</v>
      </c>
      <c r="K199" s="128"/>
      <c r="L199" s="106"/>
      <c r="M199" s="116"/>
      <c r="N199" s="59"/>
      <c r="O199" s="183" t="s">
        <v>1342</v>
      </c>
      <c r="P199" s="188">
        <v>1</v>
      </c>
      <c r="Q199"/>
    </row>
    <row r="200" spans="1:16" ht="12.75">
      <c r="A200" s="47">
        <v>127</v>
      </c>
      <c r="B200" s="95" t="s">
        <v>2737</v>
      </c>
      <c r="C200" s="123" t="s">
        <v>1880</v>
      </c>
      <c r="D200" s="25"/>
      <c r="E200" s="305">
        <f>'[2]Sheet1'!$J$130</f>
        <v>19692.7284</v>
      </c>
      <c r="F200" s="123" t="s">
        <v>1831</v>
      </c>
      <c r="G200" s="94"/>
      <c r="H200" s="94" t="s">
        <v>185</v>
      </c>
      <c r="I200" s="316"/>
      <c r="J200" s="91" t="s">
        <v>319</v>
      </c>
      <c r="K200" s="128"/>
      <c r="L200" s="106"/>
      <c r="M200" s="116"/>
      <c r="N200" s="59"/>
      <c r="O200" s="183" t="s">
        <v>1342</v>
      </c>
      <c r="P200" s="188">
        <v>1</v>
      </c>
    </row>
    <row r="201" spans="1:21" ht="12.75" customHeight="1">
      <c r="A201" s="47">
        <v>128</v>
      </c>
      <c r="B201" s="95" t="s">
        <v>2738</v>
      </c>
      <c r="C201" s="123" t="s">
        <v>1880</v>
      </c>
      <c r="D201" s="25"/>
      <c r="E201" s="305">
        <f>'[2]Sheet1'!$H$130</f>
        <v>19690.4859</v>
      </c>
      <c r="F201" s="123" t="s">
        <v>1832</v>
      </c>
      <c r="G201" s="94"/>
      <c r="H201" s="94" t="s">
        <v>184</v>
      </c>
      <c r="I201" s="316"/>
      <c r="J201" s="91" t="s">
        <v>318</v>
      </c>
      <c r="K201" s="133"/>
      <c r="L201" s="106"/>
      <c r="M201" s="116"/>
      <c r="N201" s="59"/>
      <c r="O201" s="183" t="s">
        <v>1342</v>
      </c>
      <c r="P201" s="188">
        <v>1</v>
      </c>
      <c r="Q201" s="98"/>
      <c r="R201" s="98"/>
      <c r="S201" s="98"/>
      <c r="T201" s="98"/>
      <c r="U201" s="98"/>
    </row>
    <row r="202" spans="1:16" s="105" customFormat="1" ht="12.75" customHeight="1">
      <c r="A202" s="47">
        <v>129</v>
      </c>
      <c r="B202" s="95" t="s">
        <v>2739</v>
      </c>
      <c r="C202" s="123" t="s">
        <v>1880</v>
      </c>
      <c r="D202" s="25"/>
      <c r="E202" s="305">
        <f>'[2]Sheet1'!$K$130</f>
        <v>19689.4859</v>
      </c>
      <c r="F202" s="123" t="s">
        <v>1833</v>
      </c>
      <c r="G202" s="94"/>
      <c r="H202" s="94" t="s">
        <v>183</v>
      </c>
      <c r="I202" s="316"/>
      <c r="J202" s="91" t="s">
        <v>317</v>
      </c>
      <c r="K202" s="133"/>
      <c r="L202" s="106"/>
      <c r="M202" s="116"/>
      <c r="N202" s="59"/>
      <c r="O202" s="183" t="s">
        <v>1342</v>
      </c>
      <c r="P202" s="188">
        <v>1</v>
      </c>
    </row>
    <row r="203" spans="1:21" ht="12.75" customHeight="1">
      <c r="A203" s="47">
        <v>130</v>
      </c>
      <c r="B203" s="95" t="s">
        <v>3047</v>
      </c>
      <c r="C203" s="123" t="s">
        <v>1880</v>
      </c>
      <c r="D203" s="25"/>
      <c r="E203" s="305">
        <f>'[2]Sheet1'!$G$130</f>
        <v>19688.0734</v>
      </c>
      <c r="F203" s="123" t="s">
        <v>451</v>
      </c>
      <c r="G203" s="94"/>
      <c r="H203" s="94" t="s">
        <v>182</v>
      </c>
      <c r="I203" s="316"/>
      <c r="J203" s="91" t="s">
        <v>316</v>
      </c>
      <c r="K203" s="133"/>
      <c r="L203" s="106"/>
      <c r="M203" s="116"/>
      <c r="N203" s="59"/>
      <c r="O203" s="183" t="s">
        <v>1342</v>
      </c>
      <c r="P203" s="188">
        <v>1</v>
      </c>
      <c r="Q203" s="98"/>
      <c r="R203" s="98"/>
      <c r="S203" s="98"/>
      <c r="T203" s="98"/>
      <c r="U203" s="98"/>
    </row>
    <row r="204" spans="1:21" ht="12.75" customHeight="1">
      <c r="A204" s="134">
        <v>131</v>
      </c>
      <c r="B204" s="122" t="s">
        <v>2148</v>
      </c>
      <c r="C204" s="122" t="s">
        <v>1880</v>
      </c>
      <c r="D204" s="121"/>
      <c r="E204" s="363">
        <f>'[2]Sheet1'!$L$130</f>
        <v>19684.9834</v>
      </c>
      <c r="F204" s="122" t="s">
        <v>452</v>
      </c>
      <c r="G204" s="136"/>
      <c r="H204" s="136" t="s">
        <v>181</v>
      </c>
      <c r="I204" s="332"/>
      <c r="J204" s="137" t="s">
        <v>315</v>
      </c>
      <c r="K204" s="138"/>
      <c r="L204" s="109"/>
      <c r="M204" s="111"/>
      <c r="N204" s="77"/>
      <c r="O204" s="184" t="s">
        <v>1342</v>
      </c>
      <c r="P204" s="189">
        <v>1</v>
      </c>
      <c r="Q204" s="98"/>
      <c r="R204" s="98"/>
      <c r="S204" s="98"/>
      <c r="T204" s="98"/>
      <c r="U204" s="98"/>
    </row>
    <row r="205" spans="1:18" ht="12.75">
      <c r="A205" s="47">
        <v>132</v>
      </c>
      <c r="B205" s="123" t="s">
        <v>971</v>
      </c>
      <c r="C205" s="123" t="s">
        <v>1880</v>
      </c>
      <c r="D205" s="307" t="s">
        <v>1682</v>
      </c>
      <c r="E205" s="248">
        <f>19994.1624-320</f>
        <v>19674.1624</v>
      </c>
      <c r="F205" s="61" t="s">
        <v>1499</v>
      </c>
      <c r="G205" s="94" t="s">
        <v>946</v>
      </c>
      <c r="H205" s="94" t="s">
        <v>1917</v>
      </c>
      <c r="I205" s="292">
        <v>1702830</v>
      </c>
      <c r="J205" s="91" t="s">
        <v>330</v>
      </c>
      <c r="K205" s="133" t="s">
        <v>1053</v>
      </c>
      <c r="L205" s="106" t="s">
        <v>2497</v>
      </c>
      <c r="M205" s="101" t="s">
        <v>566</v>
      </c>
      <c r="N205" s="202" t="s">
        <v>1023</v>
      </c>
      <c r="O205" s="180" t="s">
        <v>1341</v>
      </c>
      <c r="P205" s="187">
        <v>1</v>
      </c>
      <c r="Q205" s="350"/>
      <c r="R205" s="202"/>
    </row>
    <row r="206" spans="1:18" ht="12.75">
      <c r="A206" s="47">
        <v>133</v>
      </c>
      <c r="B206" s="123" t="s">
        <v>972</v>
      </c>
      <c r="C206" s="123" t="s">
        <v>1880</v>
      </c>
      <c r="D206" s="307"/>
      <c r="E206" s="248">
        <f>19994.1624-322.5</f>
        <v>19671.6624</v>
      </c>
      <c r="F206" s="61" t="s">
        <v>1500</v>
      </c>
      <c r="G206" s="94"/>
      <c r="H206" s="94" t="s">
        <v>1916</v>
      </c>
      <c r="I206" s="316"/>
      <c r="J206" s="91" t="s">
        <v>329</v>
      </c>
      <c r="K206" s="133" t="s">
        <v>1054</v>
      </c>
      <c r="L206" s="106" t="s">
        <v>2498</v>
      </c>
      <c r="M206" s="101" t="s">
        <v>567</v>
      </c>
      <c r="N206" s="93" t="s">
        <v>1024</v>
      </c>
      <c r="O206" s="180" t="s">
        <v>1341</v>
      </c>
      <c r="P206" s="187">
        <v>1</v>
      </c>
      <c r="Q206" s="350"/>
      <c r="R206" s="93"/>
    </row>
    <row r="207" spans="1:17" ht="12.75" customHeight="1">
      <c r="A207" s="47">
        <v>134</v>
      </c>
      <c r="B207" s="123" t="s">
        <v>973</v>
      </c>
      <c r="C207" s="123" t="s">
        <v>1880</v>
      </c>
      <c r="D207" s="307" t="s">
        <v>1959</v>
      </c>
      <c r="E207" s="248">
        <f>19994.1624-325</f>
        <v>19669.1624</v>
      </c>
      <c r="F207" s="61" t="s">
        <v>1501</v>
      </c>
      <c r="G207" s="94"/>
      <c r="H207" s="94" t="s">
        <v>907</v>
      </c>
      <c r="I207" s="316"/>
      <c r="J207" s="91" t="s">
        <v>328</v>
      </c>
      <c r="K207" s="133"/>
      <c r="L207" s="106"/>
      <c r="M207" s="101"/>
      <c r="N207" s="142"/>
      <c r="O207" s="180" t="s">
        <v>1341</v>
      </c>
      <c r="P207" s="187">
        <v>1</v>
      </c>
      <c r="Q207"/>
    </row>
    <row r="208" spans="1:17" ht="12.75" customHeight="1">
      <c r="A208" s="47">
        <v>135</v>
      </c>
      <c r="B208" s="123" t="s">
        <v>2349</v>
      </c>
      <c r="C208" s="123" t="s">
        <v>1880</v>
      </c>
      <c r="D208" s="25"/>
      <c r="E208" s="248">
        <f>19994.1624-327.5</f>
        <v>19666.6624</v>
      </c>
      <c r="F208" s="61" t="s">
        <v>1502</v>
      </c>
      <c r="G208" s="94"/>
      <c r="H208" s="94" t="s">
        <v>906</v>
      </c>
      <c r="I208" s="316"/>
      <c r="J208" s="91" t="s">
        <v>327</v>
      </c>
      <c r="K208" s="133"/>
      <c r="L208" s="106"/>
      <c r="M208" s="101"/>
      <c r="N208" s="142"/>
      <c r="O208" s="180" t="s">
        <v>1341</v>
      </c>
      <c r="P208" s="187">
        <v>1</v>
      </c>
      <c r="Q208"/>
    </row>
    <row r="209" spans="1:17" ht="12.75" customHeight="1">
      <c r="A209" s="47">
        <v>136</v>
      </c>
      <c r="B209" s="123" t="s">
        <v>2350</v>
      </c>
      <c r="C209" s="123" t="s">
        <v>1880</v>
      </c>
      <c r="D209" s="25"/>
      <c r="E209" s="248">
        <f>19994.1624-330</f>
        <v>19664.1624</v>
      </c>
      <c r="F209" s="61" t="s">
        <v>1503</v>
      </c>
      <c r="G209" s="94"/>
      <c r="H209" s="94" t="s">
        <v>950</v>
      </c>
      <c r="I209" s="316"/>
      <c r="J209" s="91" t="s">
        <v>326</v>
      </c>
      <c r="K209" s="133"/>
      <c r="L209" s="106"/>
      <c r="M209" s="101"/>
      <c r="N209" s="142"/>
      <c r="O209" s="180" t="s">
        <v>1341</v>
      </c>
      <c r="P209" s="187">
        <v>1</v>
      </c>
      <c r="Q209"/>
    </row>
    <row r="210" spans="1:17" ht="12.75" customHeight="1">
      <c r="A210" s="47">
        <v>137</v>
      </c>
      <c r="B210" s="123" t="s">
        <v>2351</v>
      </c>
      <c r="C210" s="123" t="s">
        <v>1880</v>
      </c>
      <c r="D210" s="25"/>
      <c r="E210" s="248">
        <f>19994.1624-332.5</f>
        <v>19661.6624</v>
      </c>
      <c r="F210" s="61" t="s">
        <v>1504</v>
      </c>
      <c r="G210" s="94"/>
      <c r="H210" s="94" t="s">
        <v>949</v>
      </c>
      <c r="I210" s="316"/>
      <c r="J210" s="91" t="s">
        <v>325</v>
      </c>
      <c r="K210" s="133"/>
      <c r="L210" s="106"/>
      <c r="M210" s="101"/>
      <c r="N210" s="140"/>
      <c r="O210" s="180" t="s">
        <v>1341</v>
      </c>
      <c r="P210" s="187">
        <v>1</v>
      </c>
      <c r="Q210"/>
    </row>
    <row r="211" spans="1:17" ht="12.75" customHeight="1">
      <c r="A211" s="47">
        <v>138</v>
      </c>
      <c r="B211" s="123" t="s">
        <v>2352</v>
      </c>
      <c r="C211" s="123" t="s">
        <v>1880</v>
      </c>
      <c r="D211" s="25"/>
      <c r="E211" s="248">
        <f>19994.1624-335</f>
        <v>19659.1624</v>
      </c>
      <c r="F211" s="61" t="s">
        <v>1505</v>
      </c>
      <c r="G211" s="94"/>
      <c r="H211" s="94" t="s">
        <v>948</v>
      </c>
      <c r="I211" s="316"/>
      <c r="J211" s="91" t="s">
        <v>324</v>
      </c>
      <c r="K211" s="133"/>
      <c r="L211" s="106"/>
      <c r="M211" s="101"/>
      <c r="N211" s="142"/>
      <c r="O211" s="180" t="s">
        <v>1341</v>
      </c>
      <c r="P211" s="187">
        <v>1</v>
      </c>
      <c r="Q211"/>
    </row>
    <row r="212" spans="1:17" ht="12.75" customHeight="1">
      <c r="A212" s="134">
        <v>139</v>
      </c>
      <c r="B212" s="122" t="s">
        <v>2353</v>
      </c>
      <c r="C212" s="122" t="s">
        <v>1880</v>
      </c>
      <c r="D212" s="121"/>
      <c r="E212" s="291">
        <f>19994.1624-337.5</f>
        <v>19656.6624</v>
      </c>
      <c r="F212" s="223" t="s">
        <v>1506</v>
      </c>
      <c r="G212" s="136"/>
      <c r="H212" s="136" t="s">
        <v>947</v>
      </c>
      <c r="I212" s="332"/>
      <c r="J212" s="137" t="s">
        <v>323</v>
      </c>
      <c r="K212" s="138"/>
      <c r="L212" s="109"/>
      <c r="M212" s="111"/>
      <c r="N212" s="141"/>
      <c r="O212" s="204" t="s">
        <v>1341</v>
      </c>
      <c r="P212" s="189">
        <v>1</v>
      </c>
      <c r="Q212"/>
    </row>
    <row r="213" spans="1:17" ht="12.75" customHeight="1">
      <c r="A213" s="47"/>
      <c r="D213" s="117"/>
      <c r="G213" s="94" t="s">
        <v>2904</v>
      </c>
      <c r="H213" s="94" t="s">
        <v>2912</v>
      </c>
      <c r="I213" s="292">
        <v>1709531</v>
      </c>
      <c r="J213" s="91" t="s">
        <v>2920</v>
      </c>
      <c r="K213" s="133" t="s">
        <v>2921</v>
      </c>
      <c r="L213" s="106" t="s">
        <v>2927</v>
      </c>
      <c r="M213" s="101" t="s">
        <v>2933</v>
      </c>
      <c r="N213" s="142" t="s">
        <v>1047</v>
      </c>
      <c r="O213" s="183" t="s">
        <v>1342</v>
      </c>
      <c r="P213" s="188">
        <v>1</v>
      </c>
      <c r="Q213"/>
    </row>
    <row r="214" spans="1:17" ht="12.75" customHeight="1">
      <c r="A214" s="97">
        <v>140</v>
      </c>
      <c r="B214" s="123" t="s">
        <v>2151</v>
      </c>
      <c r="C214" s="123" t="s">
        <v>1880</v>
      </c>
      <c r="E214" s="248">
        <f>19994.1624-342.5</f>
        <v>19651.6624</v>
      </c>
      <c r="F214" s="61" t="s">
        <v>1507</v>
      </c>
      <c r="G214" s="94"/>
      <c r="H214" s="94" t="s">
        <v>2911</v>
      </c>
      <c r="I214" s="316"/>
      <c r="J214" s="91" t="s">
        <v>2919</v>
      </c>
      <c r="K214" s="133" t="s">
        <v>2922</v>
      </c>
      <c r="L214" s="106" t="s">
        <v>2928</v>
      </c>
      <c r="M214" s="101" t="s">
        <v>2934</v>
      </c>
      <c r="N214" s="142" t="s">
        <v>1048</v>
      </c>
      <c r="O214" s="183" t="s">
        <v>1342</v>
      </c>
      <c r="P214" s="188">
        <v>1</v>
      </c>
      <c r="Q214"/>
    </row>
    <row r="215" spans="1:17" ht="12.75" customHeight="1">
      <c r="A215" s="47">
        <v>141</v>
      </c>
      <c r="B215" s="123" t="s">
        <v>2149</v>
      </c>
      <c r="C215" s="123" t="s">
        <v>1880</v>
      </c>
      <c r="E215" s="305">
        <f>'[2]Sheet1'!$I$129</f>
        <v>19656.1634</v>
      </c>
      <c r="F215" s="123" t="s">
        <v>453</v>
      </c>
      <c r="G215" s="94"/>
      <c r="H215" s="94" t="s">
        <v>2910</v>
      </c>
      <c r="I215" s="316"/>
      <c r="J215" s="91" t="s">
        <v>2918</v>
      </c>
      <c r="K215" s="133"/>
      <c r="N215" s="142"/>
      <c r="O215" s="183" t="s">
        <v>1342</v>
      </c>
      <c r="P215" s="188">
        <v>1</v>
      </c>
      <c r="Q215"/>
    </row>
    <row r="216" spans="1:17" ht="12.75" customHeight="1">
      <c r="A216" s="47">
        <v>142</v>
      </c>
      <c r="B216" s="123" t="s">
        <v>2150</v>
      </c>
      <c r="C216" s="123" t="s">
        <v>1880</v>
      </c>
      <c r="E216" s="305">
        <f>'[2]Sheet1'!$J$129</f>
        <v>19653.6634</v>
      </c>
      <c r="F216" s="123" t="s">
        <v>454</v>
      </c>
      <c r="G216" s="94"/>
      <c r="H216" s="94" t="s">
        <v>2909</v>
      </c>
      <c r="I216" s="316"/>
      <c r="J216" s="91" t="s">
        <v>2917</v>
      </c>
      <c r="K216" s="133"/>
      <c r="N216" s="142"/>
      <c r="O216" s="183" t="s">
        <v>1342</v>
      </c>
      <c r="P216" s="188">
        <v>1</v>
      </c>
      <c r="Q216"/>
    </row>
    <row r="217" spans="1:17" ht="12.75" customHeight="1">
      <c r="A217" s="47">
        <v>143</v>
      </c>
      <c r="B217" s="123" t="s">
        <v>2152</v>
      </c>
      <c r="C217" s="123" t="s">
        <v>1880</v>
      </c>
      <c r="D217" s="117"/>
      <c r="E217" s="305">
        <f>'[2]Sheet1'!$H$129</f>
        <v>19650.0209</v>
      </c>
      <c r="F217" s="123" t="s">
        <v>455</v>
      </c>
      <c r="G217" s="94"/>
      <c r="H217" s="94" t="s">
        <v>2908</v>
      </c>
      <c r="I217" s="316"/>
      <c r="J217" s="91" t="s">
        <v>2916</v>
      </c>
      <c r="K217" s="133"/>
      <c r="N217" s="142"/>
      <c r="O217" s="183" t="s">
        <v>1342</v>
      </c>
      <c r="P217" s="188">
        <v>1</v>
      </c>
      <c r="Q217"/>
    </row>
    <row r="218" spans="1:17" ht="12.75" customHeight="1">
      <c r="A218" s="47">
        <v>144</v>
      </c>
      <c r="B218" s="123" t="s">
        <v>2153</v>
      </c>
      <c r="C218" s="123" t="s">
        <v>1880</v>
      </c>
      <c r="D218" s="117"/>
      <c r="E218" s="305">
        <f>'[2]Sheet1'!$K$129</f>
        <v>19649.0209</v>
      </c>
      <c r="F218" s="123" t="s">
        <v>456</v>
      </c>
      <c r="G218" s="94"/>
      <c r="H218" s="94" t="s">
        <v>2907</v>
      </c>
      <c r="I218" s="316"/>
      <c r="J218" s="91" t="s">
        <v>2915</v>
      </c>
      <c r="K218" s="133"/>
      <c r="N218" s="140"/>
      <c r="O218" s="183" t="s">
        <v>1342</v>
      </c>
      <c r="P218" s="188">
        <v>1</v>
      </c>
      <c r="Q218"/>
    </row>
    <row r="219" spans="1:17" ht="12.75" customHeight="1">
      <c r="A219" s="47">
        <v>145</v>
      </c>
      <c r="B219" s="123" t="s">
        <v>3238</v>
      </c>
      <c r="C219" s="123" t="s">
        <v>1880</v>
      </c>
      <c r="D219" s="117"/>
      <c r="E219" s="305">
        <f>'[2]Sheet1'!$G$129</f>
        <v>19647.6084</v>
      </c>
      <c r="F219" s="123" t="s">
        <v>457</v>
      </c>
      <c r="G219" s="94"/>
      <c r="H219" s="94" t="s">
        <v>2906</v>
      </c>
      <c r="I219" s="316"/>
      <c r="J219" s="91" t="s">
        <v>2914</v>
      </c>
      <c r="K219" s="133"/>
      <c r="N219" s="142"/>
      <c r="O219" s="183" t="s">
        <v>1342</v>
      </c>
      <c r="P219" s="188">
        <v>1</v>
      </c>
      <c r="Q219"/>
    </row>
    <row r="220" spans="1:17" ht="12.75" customHeight="1">
      <c r="A220" s="134">
        <v>146</v>
      </c>
      <c r="B220" s="122" t="s">
        <v>2154</v>
      </c>
      <c r="C220" s="122" t="s">
        <v>1880</v>
      </c>
      <c r="D220" s="122"/>
      <c r="E220" s="363">
        <f>'[2]Sheet1'!$L$129</f>
        <v>19644.5184</v>
      </c>
      <c r="F220" s="122" t="s">
        <v>458</v>
      </c>
      <c r="G220" s="136"/>
      <c r="H220" s="136" t="s">
        <v>2905</v>
      </c>
      <c r="I220" s="332"/>
      <c r="J220" s="137" t="s">
        <v>2913</v>
      </c>
      <c r="K220" s="138"/>
      <c r="L220" s="110"/>
      <c r="M220" s="110"/>
      <c r="N220" s="141"/>
      <c r="O220" s="184" t="s">
        <v>1342</v>
      </c>
      <c r="P220" s="189">
        <v>1</v>
      </c>
      <c r="Q220"/>
    </row>
    <row r="221" spans="5:17" ht="12.75">
      <c r="E221" s="248"/>
      <c r="G221" s="94" t="s">
        <v>909</v>
      </c>
      <c r="H221" s="94" t="s">
        <v>1919</v>
      </c>
      <c r="I221" s="292">
        <v>1702831</v>
      </c>
      <c r="J221" s="91" t="s">
        <v>3055</v>
      </c>
      <c r="K221" s="133" t="s">
        <v>2923</v>
      </c>
      <c r="L221" s="106" t="s">
        <v>2929</v>
      </c>
      <c r="M221" s="101" t="s">
        <v>2935</v>
      </c>
      <c r="N221" s="142" t="s">
        <v>576</v>
      </c>
      <c r="O221" s="183" t="s">
        <v>1342</v>
      </c>
      <c r="P221" s="188">
        <v>1</v>
      </c>
      <c r="Q221"/>
    </row>
    <row r="222" spans="1:17" ht="12.75">
      <c r="A222" s="97">
        <v>147</v>
      </c>
      <c r="B222" s="123" t="s">
        <v>2157</v>
      </c>
      <c r="C222" s="123" t="s">
        <v>1880</v>
      </c>
      <c r="D222" s="117" t="s">
        <v>908</v>
      </c>
      <c r="E222" s="289">
        <f>(E224+E226)/2</f>
        <v>19611.57715</v>
      </c>
      <c r="F222" s="123" t="s">
        <v>459</v>
      </c>
      <c r="G222" s="94"/>
      <c r="H222" s="94" t="s">
        <v>1918</v>
      </c>
      <c r="I222" s="316"/>
      <c r="J222" s="91" t="s">
        <v>3056</v>
      </c>
      <c r="K222" s="133" t="s">
        <v>2924</v>
      </c>
      <c r="L222" s="106" t="s">
        <v>2930</v>
      </c>
      <c r="M222" s="101" t="s">
        <v>2936</v>
      </c>
      <c r="N222" s="142" t="s">
        <v>577</v>
      </c>
      <c r="O222" s="183" t="s">
        <v>1342</v>
      </c>
      <c r="P222" s="188">
        <v>1</v>
      </c>
      <c r="Q222"/>
    </row>
    <row r="223" spans="1:17" ht="12.75">
      <c r="A223" s="47">
        <v>148</v>
      </c>
      <c r="B223" s="123" t="s">
        <v>2155</v>
      </c>
      <c r="C223" s="123" t="s">
        <v>1880</v>
      </c>
      <c r="D223" s="117"/>
      <c r="E223" s="305">
        <f>'[2]Sheet1'!$I$128</f>
        <v>19615.6984</v>
      </c>
      <c r="F223" s="123" t="s">
        <v>460</v>
      </c>
      <c r="G223" s="94"/>
      <c r="H223" s="94" t="s">
        <v>3524</v>
      </c>
      <c r="I223" s="316"/>
      <c r="J223" s="91" t="s">
        <v>3057</v>
      </c>
      <c r="L223" s="106"/>
      <c r="M223" s="101"/>
      <c r="O223" s="183" t="s">
        <v>1342</v>
      </c>
      <c r="P223" s="188">
        <v>1</v>
      </c>
      <c r="Q223"/>
    </row>
    <row r="224" spans="1:17" ht="12.75">
      <c r="A224" s="47">
        <v>149</v>
      </c>
      <c r="B224" s="123" t="s">
        <v>2156</v>
      </c>
      <c r="C224" s="123" t="s">
        <v>1880</v>
      </c>
      <c r="E224" s="317">
        <f>'[2]Sheet1'!$J$128</f>
        <v>19613.1984</v>
      </c>
      <c r="F224" s="123" t="s">
        <v>1508</v>
      </c>
      <c r="G224" s="94"/>
      <c r="H224" s="94" t="s">
        <v>3523</v>
      </c>
      <c r="I224" s="316"/>
      <c r="J224" s="91" t="s">
        <v>3058</v>
      </c>
      <c r="L224" s="106"/>
      <c r="M224" s="101"/>
      <c r="O224" s="183" t="s">
        <v>1342</v>
      </c>
      <c r="P224" s="188">
        <v>1</v>
      </c>
      <c r="Q224"/>
    </row>
    <row r="225" spans="1:17" ht="12.75">
      <c r="A225" s="47">
        <v>150</v>
      </c>
      <c r="B225" s="123" t="s">
        <v>2158</v>
      </c>
      <c r="C225" s="123" t="s">
        <v>1880</v>
      </c>
      <c r="D225" s="117"/>
      <c r="E225" s="305">
        <f>'[2]Sheet1'!$H$128</f>
        <v>19610.9559</v>
      </c>
      <c r="F225" s="123" t="s">
        <v>461</v>
      </c>
      <c r="G225" s="94"/>
      <c r="H225" s="94" t="s">
        <v>3522</v>
      </c>
      <c r="I225" s="316"/>
      <c r="J225" s="91" t="s">
        <v>3059</v>
      </c>
      <c r="L225" s="106"/>
      <c r="M225" s="101"/>
      <c r="O225" s="183" t="s">
        <v>1342</v>
      </c>
      <c r="P225" s="188">
        <v>1</v>
      </c>
      <c r="Q225"/>
    </row>
    <row r="226" spans="1:17" ht="12.75">
      <c r="A226" s="47">
        <v>151</v>
      </c>
      <c r="B226" s="123" t="s">
        <v>236</v>
      </c>
      <c r="C226" s="123" t="s">
        <v>1880</v>
      </c>
      <c r="D226" s="117"/>
      <c r="E226" s="305">
        <f>'[2]Sheet1'!$K$128</f>
        <v>19609.9559</v>
      </c>
      <c r="F226" s="123" t="s">
        <v>462</v>
      </c>
      <c r="G226" s="94"/>
      <c r="H226" s="94" t="s">
        <v>912</v>
      </c>
      <c r="I226" s="316"/>
      <c r="J226" s="91" t="s">
        <v>3060</v>
      </c>
      <c r="L226" s="106"/>
      <c r="M226" s="101"/>
      <c r="O226" s="183" t="s">
        <v>1342</v>
      </c>
      <c r="P226" s="188">
        <v>1</v>
      </c>
      <c r="Q226"/>
    </row>
    <row r="227" spans="1:17" ht="12.75">
      <c r="A227" s="47">
        <v>152</v>
      </c>
      <c r="B227" s="123" t="s">
        <v>3239</v>
      </c>
      <c r="C227" s="123" t="s">
        <v>1880</v>
      </c>
      <c r="D227" s="117"/>
      <c r="E227" s="305">
        <f>'[2]Sheet1'!$G$128</f>
        <v>19608.543400000002</v>
      </c>
      <c r="F227" s="123" t="s">
        <v>463</v>
      </c>
      <c r="G227" s="94"/>
      <c r="H227" s="94" t="s">
        <v>911</v>
      </c>
      <c r="J227" s="91" t="s">
        <v>3061</v>
      </c>
      <c r="L227" s="106"/>
      <c r="M227" s="101"/>
      <c r="O227" s="183" t="s">
        <v>1342</v>
      </c>
      <c r="P227" s="188">
        <v>1</v>
      </c>
      <c r="Q227"/>
    </row>
    <row r="228" spans="1:17" ht="12.75">
      <c r="A228" s="134">
        <v>153</v>
      </c>
      <c r="B228" s="122" t="s">
        <v>2160</v>
      </c>
      <c r="C228" s="122" t="s">
        <v>1880</v>
      </c>
      <c r="D228" s="139"/>
      <c r="E228" s="363">
        <f>'[2]Sheet1'!$L$128</f>
        <v>19605.453400000002</v>
      </c>
      <c r="F228" s="122" t="s">
        <v>464</v>
      </c>
      <c r="G228" s="136"/>
      <c r="H228" s="136" t="s">
        <v>910</v>
      </c>
      <c r="I228" s="110"/>
      <c r="J228" s="137" t="s">
        <v>3062</v>
      </c>
      <c r="K228" s="219"/>
      <c r="L228" s="109"/>
      <c r="M228" s="111"/>
      <c r="N228" s="137"/>
      <c r="O228" s="184" t="s">
        <v>1342</v>
      </c>
      <c r="P228" s="189">
        <v>1</v>
      </c>
      <c r="Q228"/>
    </row>
    <row r="229" spans="1:18" ht="12.75">
      <c r="A229" s="47">
        <v>154</v>
      </c>
      <c r="B229" s="123" t="s">
        <v>925</v>
      </c>
      <c r="C229" s="123" t="s">
        <v>1880</v>
      </c>
      <c r="D229" s="307" t="s">
        <v>1960</v>
      </c>
      <c r="E229" s="248">
        <f>19994.1624-391</f>
        <v>19603.1624</v>
      </c>
      <c r="F229" s="61" t="s">
        <v>1061</v>
      </c>
      <c r="G229" s="94" t="s">
        <v>3325</v>
      </c>
      <c r="H229" s="94" t="s">
        <v>1921</v>
      </c>
      <c r="I229" s="292">
        <v>1702832</v>
      </c>
      <c r="J229" s="91" t="s">
        <v>3063</v>
      </c>
      <c r="K229" s="133" t="s">
        <v>2925</v>
      </c>
      <c r="L229" s="106" t="s">
        <v>2931</v>
      </c>
      <c r="M229" s="101" t="s">
        <v>2937</v>
      </c>
      <c r="N229" s="202" t="s">
        <v>1025</v>
      </c>
      <c r="O229" s="180" t="s">
        <v>1341</v>
      </c>
      <c r="P229" s="187">
        <v>1</v>
      </c>
      <c r="Q229"/>
      <c r="R229" s="202"/>
    </row>
    <row r="230" spans="1:18" ht="12.75">
      <c r="A230" s="47">
        <v>155</v>
      </c>
      <c r="B230" s="123" t="s">
        <v>2815</v>
      </c>
      <c r="C230" s="123" t="s">
        <v>1880</v>
      </c>
      <c r="D230" s="307"/>
      <c r="E230" s="248">
        <f>19994.1624-393.5</f>
        <v>19600.6624</v>
      </c>
      <c r="F230" s="61" t="s">
        <v>1062</v>
      </c>
      <c r="G230" s="94"/>
      <c r="H230" s="94" t="s">
        <v>1921</v>
      </c>
      <c r="J230" s="91" t="s">
        <v>3063</v>
      </c>
      <c r="K230" s="133" t="s">
        <v>2926</v>
      </c>
      <c r="L230" s="106" t="s">
        <v>2932</v>
      </c>
      <c r="M230" s="101" t="s">
        <v>2938</v>
      </c>
      <c r="N230" s="93" t="s">
        <v>1026</v>
      </c>
      <c r="O230" s="180" t="s">
        <v>1341</v>
      </c>
      <c r="P230" s="187">
        <v>1</v>
      </c>
      <c r="Q230" s="350"/>
      <c r="R230" s="93"/>
    </row>
    <row r="231" spans="1:17" ht="12.75">
      <c r="A231" s="47">
        <v>156</v>
      </c>
      <c r="B231" s="123" t="s">
        <v>2816</v>
      </c>
      <c r="C231" s="123" t="s">
        <v>1880</v>
      </c>
      <c r="D231" s="307"/>
      <c r="E231" s="248">
        <f>19994.1624-396</f>
        <v>19598.1624</v>
      </c>
      <c r="F231" s="61" t="s">
        <v>1063</v>
      </c>
      <c r="G231" s="94"/>
      <c r="H231" s="94" t="s">
        <v>1920</v>
      </c>
      <c r="J231" s="91" t="s">
        <v>3064</v>
      </c>
      <c r="K231" s="133"/>
      <c r="L231" s="106"/>
      <c r="M231" s="101"/>
      <c r="N231" s="59"/>
      <c r="O231" s="180" t="s">
        <v>1341</v>
      </c>
      <c r="P231" s="187">
        <v>1</v>
      </c>
      <c r="Q231"/>
    </row>
    <row r="232" spans="1:17" ht="12.75">
      <c r="A232" s="47">
        <v>157</v>
      </c>
      <c r="B232" s="123" t="s">
        <v>2817</v>
      </c>
      <c r="C232" s="123" t="s">
        <v>1880</v>
      </c>
      <c r="D232" s="307"/>
      <c r="E232" s="248">
        <f>19994.1624-398.5</f>
        <v>19595.6624</v>
      </c>
      <c r="F232" s="61" t="s">
        <v>1064</v>
      </c>
      <c r="G232" s="94"/>
      <c r="H232" s="94" t="s">
        <v>1920</v>
      </c>
      <c r="J232" s="91" t="s">
        <v>3064</v>
      </c>
      <c r="K232" s="133"/>
      <c r="L232" s="106"/>
      <c r="M232" s="101"/>
      <c r="N232" s="59"/>
      <c r="O232" s="180" t="s">
        <v>1341</v>
      </c>
      <c r="P232" s="187">
        <v>1</v>
      </c>
      <c r="Q232"/>
    </row>
    <row r="233" spans="1:17" ht="12.75">
      <c r="A233" s="47">
        <v>158</v>
      </c>
      <c r="B233" s="123" t="s">
        <v>2818</v>
      </c>
      <c r="C233" s="123" t="s">
        <v>1880</v>
      </c>
      <c r="D233" s="307"/>
      <c r="E233" s="248">
        <f>19994.1624-401</f>
        <v>19593.1624</v>
      </c>
      <c r="F233" s="61" t="s">
        <v>1065</v>
      </c>
      <c r="G233" s="94"/>
      <c r="H233" s="94" t="s">
        <v>3530</v>
      </c>
      <c r="J233" s="91" t="s">
        <v>3065</v>
      </c>
      <c r="K233" s="133"/>
      <c r="L233" s="106"/>
      <c r="M233" s="101"/>
      <c r="N233" s="59"/>
      <c r="O233" s="180" t="s">
        <v>1341</v>
      </c>
      <c r="P233" s="187">
        <v>1</v>
      </c>
      <c r="Q233"/>
    </row>
    <row r="234" spans="1:17" ht="12.75">
      <c r="A234" s="47">
        <v>159</v>
      </c>
      <c r="B234" s="123" t="s">
        <v>2819</v>
      </c>
      <c r="C234" s="123" t="s">
        <v>1880</v>
      </c>
      <c r="D234" s="307" t="s">
        <v>3454</v>
      </c>
      <c r="E234" s="248">
        <f>19994.1624-403.5</f>
        <v>19590.6624</v>
      </c>
      <c r="F234" s="61" t="s">
        <v>1066</v>
      </c>
      <c r="G234" s="94"/>
      <c r="H234" s="94" t="s">
        <v>3529</v>
      </c>
      <c r="I234" s="316"/>
      <c r="J234" s="91" t="s">
        <v>3066</v>
      </c>
      <c r="K234" s="133"/>
      <c r="L234" s="106"/>
      <c r="M234" s="101"/>
      <c r="N234" s="59"/>
      <c r="O234" s="180" t="s">
        <v>1341</v>
      </c>
      <c r="P234" s="187">
        <v>1</v>
      </c>
      <c r="Q234"/>
    </row>
    <row r="235" spans="1:17" ht="12.75">
      <c r="A235" s="47">
        <v>160</v>
      </c>
      <c r="B235" s="123" t="s">
        <v>2354</v>
      </c>
      <c r="C235" s="123" t="s">
        <v>1880</v>
      </c>
      <c r="E235" s="248">
        <f>19994.1624-406</f>
        <v>19588.1624</v>
      </c>
      <c r="F235" s="61" t="s">
        <v>1067</v>
      </c>
      <c r="G235" s="94"/>
      <c r="H235" s="94" t="s">
        <v>3528</v>
      </c>
      <c r="I235" s="316"/>
      <c r="J235" s="91" t="s">
        <v>3067</v>
      </c>
      <c r="K235" s="133"/>
      <c r="L235" s="106"/>
      <c r="M235" s="101"/>
      <c r="N235" s="59"/>
      <c r="O235" s="180" t="s">
        <v>1341</v>
      </c>
      <c r="P235" s="187">
        <v>1</v>
      </c>
      <c r="Q235"/>
    </row>
    <row r="236" spans="1:17" ht="12.75">
      <c r="A236" s="47">
        <v>161</v>
      </c>
      <c r="B236" s="123" t="s">
        <v>2355</v>
      </c>
      <c r="C236" s="123" t="s">
        <v>1880</v>
      </c>
      <c r="E236" s="248">
        <f>19994.1624-408.5</f>
        <v>19585.6624</v>
      </c>
      <c r="F236" s="61" t="s">
        <v>1068</v>
      </c>
      <c r="G236" s="94"/>
      <c r="H236" s="94" t="s">
        <v>3527</v>
      </c>
      <c r="I236" s="316"/>
      <c r="J236" s="91" t="s">
        <v>3068</v>
      </c>
      <c r="K236" s="133"/>
      <c r="L236" s="106"/>
      <c r="M236" s="116"/>
      <c r="N236" s="59"/>
      <c r="O236" s="180" t="s">
        <v>1341</v>
      </c>
      <c r="P236" s="187">
        <v>1</v>
      </c>
      <c r="Q236"/>
    </row>
    <row r="237" spans="1:17" ht="12.75" customHeight="1">
      <c r="A237" s="97">
        <v>162</v>
      </c>
      <c r="B237" s="123" t="s">
        <v>2356</v>
      </c>
      <c r="C237" s="123" t="s">
        <v>1880</v>
      </c>
      <c r="E237" s="248">
        <f>19994.1624-411</f>
        <v>19583.1624</v>
      </c>
      <c r="F237" s="61" t="s">
        <v>1069</v>
      </c>
      <c r="H237" s="94" t="s">
        <v>3527</v>
      </c>
      <c r="I237" s="316"/>
      <c r="J237" s="91" t="s">
        <v>3068</v>
      </c>
      <c r="K237" s="145"/>
      <c r="L237"/>
      <c r="M237" s="95"/>
      <c r="O237" s="180" t="s">
        <v>1341</v>
      </c>
      <c r="P237" s="187">
        <v>1</v>
      </c>
      <c r="Q237"/>
    </row>
    <row r="238" spans="1:17" ht="12.75" customHeight="1">
      <c r="A238" s="97">
        <v>163</v>
      </c>
      <c r="B238" s="123" t="s">
        <v>2357</v>
      </c>
      <c r="C238" s="123" t="s">
        <v>1880</v>
      </c>
      <c r="E238" s="248">
        <f>19994.1624-413.5</f>
        <v>19580.6624</v>
      </c>
      <c r="F238" s="61" t="s">
        <v>1070</v>
      </c>
      <c r="H238" s="94" t="s">
        <v>3526</v>
      </c>
      <c r="I238" s="47"/>
      <c r="J238" s="91" t="s">
        <v>3069</v>
      </c>
      <c r="K238" s="145"/>
      <c r="L238"/>
      <c r="M238" s="95"/>
      <c r="O238" s="180" t="s">
        <v>1341</v>
      </c>
      <c r="P238" s="187">
        <v>1</v>
      </c>
      <c r="Q238"/>
    </row>
    <row r="239" spans="1:17" ht="12.75" customHeight="1">
      <c r="A239" s="97">
        <v>164</v>
      </c>
      <c r="B239" s="123" t="s">
        <v>2358</v>
      </c>
      <c r="C239" s="123" t="s">
        <v>1880</v>
      </c>
      <c r="E239" s="248">
        <f>19994.1624-416</f>
        <v>19578.1624</v>
      </c>
      <c r="F239" s="61" t="s">
        <v>1071</v>
      </c>
      <c r="H239" s="94" t="s">
        <v>3525</v>
      </c>
      <c r="I239" s="47"/>
      <c r="J239" s="91" t="s">
        <v>3070</v>
      </c>
      <c r="K239" s="145"/>
      <c r="L239"/>
      <c r="M239" s="95"/>
      <c r="O239" s="180" t="s">
        <v>1341</v>
      </c>
      <c r="P239" s="187">
        <v>1</v>
      </c>
      <c r="Q239"/>
    </row>
    <row r="240" spans="1:17" ht="12.75" customHeight="1">
      <c r="A240" s="110">
        <v>165</v>
      </c>
      <c r="B240" s="122" t="s">
        <v>2359</v>
      </c>
      <c r="C240" s="122" t="s">
        <v>1880</v>
      </c>
      <c r="D240" s="122"/>
      <c r="E240" s="291">
        <f>19994.1624-418.5</f>
        <v>19575.6624</v>
      </c>
      <c r="F240" s="223" t="s">
        <v>1072</v>
      </c>
      <c r="G240" s="122"/>
      <c r="H240" s="136" t="s">
        <v>3525</v>
      </c>
      <c r="I240" s="134"/>
      <c r="J240" s="137" t="s">
        <v>3070</v>
      </c>
      <c r="K240" s="138"/>
      <c r="L240" s="134"/>
      <c r="M240" s="108"/>
      <c r="N240" s="137"/>
      <c r="O240" s="204" t="s">
        <v>1341</v>
      </c>
      <c r="P240" s="189">
        <v>1</v>
      </c>
      <c r="Q240"/>
    </row>
    <row r="241" spans="5:17" ht="12.75" customHeight="1">
      <c r="E241" s="248"/>
      <c r="F241" s="62"/>
      <c r="H241" s="94"/>
      <c r="I241" s="47"/>
      <c r="J241" s="91"/>
      <c r="K241" s="133"/>
      <c r="L241" s="47"/>
      <c r="M241" s="95"/>
      <c r="N241" s="91"/>
      <c r="O241" s="180"/>
      <c r="P241" s="187"/>
      <c r="Q241"/>
    </row>
    <row r="242" spans="5:17" ht="12.75" customHeight="1">
      <c r="E242" s="248"/>
      <c r="F242" s="62"/>
      <c r="H242" s="94"/>
      <c r="I242" s="47"/>
      <c r="J242" s="91"/>
      <c r="K242" s="133"/>
      <c r="L242" s="47"/>
      <c r="M242" s="95"/>
      <c r="N242" s="91"/>
      <c r="O242" s="180"/>
      <c r="P242" s="187"/>
      <c r="Q242"/>
    </row>
    <row r="243" spans="5:17" ht="12.75" customHeight="1">
      <c r="E243" s="248"/>
      <c r="F243" s="62"/>
      <c r="H243" s="94"/>
      <c r="I243" s="47"/>
      <c r="J243" s="91"/>
      <c r="K243" s="133"/>
      <c r="L243" s="47"/>
      <c r="M243" s="95"/>
      <c r="N243" s="91"/>
      <c r="O243" s="180"/>
      <c r="P243" s="187"/>
      <c r="Q243"/>
    </row>
    <row r="244" spans="5:17" ht="12.75" customHeight="1">
      <c r="E244" s="248"/>
      <c r="F244" s="62"/>
      <c r="H244" s="94"/>
      <c r="I244" s="47"/>
      <c r="J244" s="91"/>
      <c r="K244" s="133"/>
      <c r="L244" s="47"/>
      <c r="M244" s="95"/>
      <c r="N244" s="91"/>
      <c r="O244" s="180"/>
      <c r="P244" s="187"/>
      <c r="Q244"/>
    </row>
    <row r="245" spans="2:17" ht="15.75">
      <c r="B245"/>
      <c r="C245"/>
      <c r="D245"/>
      <c r="E245"/>
      <c r="F245"/>
      <c r="I245" s="191" t="s">
        <v>3343</v>
      </c>
      <c r="N245" s="99"/>
      <c r="O245" s="179"/>
      <c r="P245" s="187"/>
      <c r="Q245"/>
    </row>
    <row r="246" spans="2:17" ht="12.75">
      <c r="B246" s="95"/>
      <c r="C246" s="95"/>
      <c r="D246" s="95"/>
      <c r="E246" s="289"/>
      <c r="F246" s="95"/>
      <c r="G246" s="95"/>
      <c r="H246" s="95"/>
      <c r="J246" s="95" t="s">
        <v>506</v>
      </c>
      <c r="K246" s="95" t="s">
        <v>507</v>
      </c>
      <c r="L246" s="95"/>
      <c r="M246" s="95" t="s">
        <v>508</v>
      </c>
      <c r="N246" s="102" t="s">
        <v>509</v>
      </c>
      <c r="P246" s="188"/>
      <c r="Q246"/>
    </row>
    <row r="247" spans="1:17" ht="12.75">
      <c r="A247" s="104" t="s">
        <v>510</v>
      </c>
      <c r="B247" s="103" t="s">
        <v>1228</v>
      </c>
      <c r="C247" s="103" t="s">
        <v>511</v>
      </c>
      <c r="D247" s="103" t="s">
        <v>3332</v>
      </c>
      <c r="E247" s="289"/>
      <c r="F247" s="130" t="s">
        <v>513</v>
      </c>
      <c r="G247" s="103" t="s">
        <v>514</v>
      </c>
      <c r="H247" s="103" t="s">
        <v>3344</v>
      </c>
      <c r="I247" s="104" t="s">
        <v>1878</v>
      </c>
      <c r="J247" s="86" t="s">
        <v>3345</v>
      </c>
      <c r="K247" s="132" t="s">
        <v>1614</v>
      </c>
      <c r="L247" s="86" t="s">
        <v>1615</v>
      </c>
      <c r="M247" s="131" t="s">
        <v>1616</v>
      </c>
      <c r="N247" s="86" t="s">
        <v>1617</v>
      </c>
      <c r="O247" s="104" t="s">
        <v>2725</v>
      </c>
      <c r="P247" s="178" t="s">
        <v>1553</v>
      </c>
      <c r="Q247"/>
    </row>
    <row r="248" spans="2:17" ht="12.75">
      <c r="B248" s="95"/>
      <c r="C248" s="95"/>
      <c r="D248" s="95"/>
      <c r="E248" s="289"/>
      <c r="F248" s="95"/>
      <c r="G248" s="95"/>
      <c r="H248" s="95"/>
      <c r="I248" s="97" t="s">
        <v>1879</v>
      </c>
      <c r="J248" s="95"/>
      <c r="K248" s="132"/>
      <c r="L248" s="101"/>
      <c r="N248" s="107"/>
      <c r="P248" s="187"/>
      <c r="Q248"/>
    </row>
    <row r="249" spans="1:16" ht="12.75">
      <c r="A249" s="95"/>
      <c r="B249" s="95"/>
      <c r="C249" s="95"/>
      <c r="D249" s="95"/>
      <c r="E249" s="289"/>
      <c r="F249" s="95"/>
      <c r="G249" s="95"/>
      <c r="H249" s="95"/>
      <c r="J249" s="95"/>
      <c r="K249" s="97"/>
      <c r="L249" s="101"/>
      <c r="M249" s="95"/>
      <c r="N249" s="107"/>
      <c r="P249" s="187"/>
    </row>
    <row r="250" spans="5:17" ht="12.75" customHeight="1">
      <c r="E250" s="248"/>
      <c r="G250" s="94" t="s">
        <v>1992</v>
      </c>
      <c r="H250" s="94" t="s">
        <v>1923</v>
      </c>
      <c r="I250" s="292">
        <v>1709532</v>
      </c>
      <c r="J250" s="91" t="s">
        <v>245</v>
      </c>
      <c r="K250" s="133" t="s">
        <v>2749</v>
      </c>
      <c r="L250" s="369" t="s">
        <v>258</v>
      </c>
      <c r="M250" s="112" t="s">
        <v>260</v>
      </c>
      <c r="N250" s="142" t="s">
        <v>580</v>
      </c>
      <c r="O250" s="183" t="s">
        <v>1342</v>
      </c>
      <c r="P250" s="188">
        <v>1</v>
      </c>
      <c r="Q250"/>
    </row>
    <row r="251" spans="1:17" ht="12.75" customHeight="1">
      <c r="A251" s="97">
        <v>166</v>
      </c>
      <c r="B251" s="123" t="s">
        <v>3048</v>
      </c>
      <c r="C251" s="123" t="s">
        <v>1880</v>
      </c>
      <c r="E251" s="248">
        <v>19562.5</v>
      </c>
      <c r="F251" s="123" t="s">
        <v>3053</v>
      </c>
      <c r="G251" s="94"/>
      <c r="H251" s="94" t="s">
        <v>1922</v>
      </c>
      <c r="I251" s="316"/>
      <c r="J251" s="91" t="s">
        <v>248</v>
      </c>
      <c r="K251" s="133" t="s">
        <v>2750</v>
      </c>
      <c r="L251" s="369" t="s">
        <v>259</v>
      </c>
      <c r="M251" s="112" t="s">
        <v>261</v>
      </c>
      <c r="N251" s="142" t="s">
        <v>581</v>
      </c>
      <c r="O251" s="183" t="s">
        <v>1342</v>
      </c>
      <c r="P251" s="188">
        <v>1</v>
      </c>
      <c r="Q251"/>
    </row>
    <row r="252" spans="1:17" ht="12.75" customHeight="1">
      <c r="A252" s="47">
        <v>167</v>
      </c>
      <c r="B252" s="95" t="s">
        <v>2161</v>
      </c>
      <c r="C252" s="123" t="s">
        <v>1880</v>
      </c>
      <c r="D252" s="117" t="s">
        <v>1263</v>
      </c>
      <c r="E252" s="305">
        <f>'[2]Sheet1'!$I$127</f>
        <v>19562.9167</v>
      </c>
      <c r="F252" s="123" t="s">
        <v>465</v>
      </c>
      <c r="G252" s="94"/>
      <c r="H252" s="94" t="s">
        <v>1998</v>
      </c>
      <c r="I252" s="316"/>
      <c r="J252" s="91" t="s">
        <v>246</v>
      </c>
      <c r="K252" s="133"/>
      <c r="L252" s="106"/>
      <c r="M252" s="101"/>
      <c r="N252" s="142"/>
      <c r="O252" s="183" t="s">
        <v>1342</v>
      </c>
      <c r="P252" s="188">
        <v>1</v>
      </c>
      <c r="Q252"/>
    </row>
    <row r="253" spans="1:17" ht="12.75" customHeight="1">
      <c r="A253" s="47">
        <v>168</v>
      </c>
      <c r="B253" s="95" t="s">
        <v>2162</v>
      </c>
      <c r="C253" s="123" t="s">
        <v>1880</v>
      </c>
      <c r="D253" s="117"/>
      <c r="E253" s="305">
        <f>'[2]Sheet1'!$J$127</f>
        <v>19560.4167</v>
      </c>
      <c r="F253" s="123" t="s">
        <v>466</v>
      </c>
      <c r="G253" s="94"/>
      <c r="H253" s="94" t="s">
        <v>1997</v>
      </c>
      <c r="I253" s="316"/>
      <c r="J253" s="91" t="s">
        <v>247</v>
      </c>
      <c r="K253" s="133"/>
      <c r="L253" s="106"/>
      <c r="M253" s="101"/>
      <c r="N253" s="142"/>
      <c r="O253" s="183" t="s">
        <v>1342</v>
      </c>
      <c r="P253" s="188">
        <v>1</v>
      </c>
      <c r="Q253"/>
    </row>
    <row r="254" spans="1:17" ht="12.75" customHeight="1">
      <c r="A254" s="47">
        <v>169</v>
      </c>
      <c r="B254" s="95" t="s">
        <v>2163</v>
      </c>
      <c r="C254" s="123" t="s">
        <v>1880</v>
      </c>
      <c r="D254" s="117"/>
      <c r="E254" s="305">
        <f>'[2]Sheet1'!$H$127</f>
        <v>19558.1742</v>
      </c>
      <c r="F254" s="123" t="s">
        <v>467</v>
      </c>
      <c r="G254" s="94"/>
      <c r="H254" s="94" t="s">
        <v>1996</v>
      </c>
      <c r="I254" s="316"/>
      <c r="J254" s="91" t="s">
        <v>249</v>
      </c>
      <c r="K254" s="133"/>
      <c r="L254" s="106"/>
      <c r="M254" s="101"/>
      <c r="N254" s="142"/>
      <c r="O254" s="183" t="s">
        <v>1342</v>
      </c>
      <c r="P254" s="188">
        <v>1</v>
      </c>
      <c r="Q254"/>
    </row>
    <row r="255" spans="1:17" ht="12.75" customHeight="1">
      <c r="A255" s="47">
        <v>170</v>
      </c>
      <c r="B255" s="95" t="s">
        <v>2164</v>
      </c>
      <c r="C255" s="123" t="s">
        <v>1880</v>
      </c>
      <c r="D255" s="117"/>
      <c r="E255" s="305">
        <f>'[2]Sheet1'!$K$127</f>
        <v>19557.1742</v>
      </c>
      <c r="F255" s="123" t="s">
        <v>468</v>
      </c>
      <c r="G255" s="94"/>
      <c r="H255" s="94" t="s">
        <v>1995</v>
      </c>
      <c r="I255" s="316"/>
      <c r="J255" s="91" t="s">
        <v>250</v>
      </c>
      <c r="K255" s="133"/>
      <c r="L255" s="106"/>
      <c r="M255" s="101"/>
      <c r="N255" s="140"/>
      <c r="O255" s="183" t="s">
        <v>1342</v>
      </c>
      <c r="P255" s="188">
        <v>1</v>
      </c>
      <c r="Q255"/>
    </row>
    <row r="256" spans="1:17" ht="12.75" customHeight="1">
      <c r="A256" s="47">
        <v>171</v>
      </c>
      <c r="B256" s="95" t="s">
        <v>2360</v>
      </c>
      <c r="C256" s="123" t="s">
        <v>1880</v>
      </c>
      <c r="D256" s="117"/>
      <c r="E256" s="305">
        <f>'[2]Sheet1'!$G$127</f>
        <v>19555.761700000003</v>
      </c>
      <c r="F256" s="123" t="s">
        <v>469</v>
      </c>
      <c r="G256" s="94"/>
      <c r="H256" s="94" t="s">
        <v>1994</v>
      </c>
      <c r="I256" s="316"/>
      <c r="J256" s="91" t="s">
        <v>251</v>
      </c>
      <c r="K256" s="133"/>
      <c r="L256" s="106"/>
      <c r="M256" s="101"/>
      <c r="N256" s="140"/>
      <c r="O256" s="183" t="s">
        <v>1342</v>
      </c>
      <c r="P256" s="188">
        <v>1</v>
      </c>
      <c r="Q256"/>
    </row>
    <row r="257" spans="1:17" ht="12.75" customHeight="1">
      <c r="A257" s="134">
        <v>172</v>
      </c>
      <c r="B257" s="122" t="s">
        <v>2165</v>
      </c>
      <c r="C257" s="122" t="s">
        <v>1880</v>
      </c>
      <c r="D257" s="139"/>
      <c r="E257" s="363">
        <f>'[2]Sheet1'!$L$127</f>
        <v>19552.671700000003</v>
      </c>
      <c r="F257" s="122" t="s">
        <v>470</v>
      </c>
      <c r="G257" s="136"/>
      <c r="H257" s="136" t="s">
        <v>1993</v>
      </c>
      <c r="I257" s="332"/>
      <c r="J257" s="137" t="s">
        <v>252</v>
      </c>
      <c r="K257" s="138"/>
      <c r="L257" s="109"/>
      <c r="M257" s="111"/>
      <c r="N257" s="141"/>
      <c r="O257" s="184" t="s">
        <v>1342</v>
      </c>
      <c r="P257" s="189">
        <v>1</v>
      </c>
      <c r="Q257"/>
    </row>
    <row r="258" spans="2:17" ht="12.75">
      <c r="B258" s="97"/>
      <c r="E258" s="248"/>
      <c r="F258" s="95"/>
      <c r="G258" s="106" t="s">
        <v>3326</v>
      </c>
      <c r="H258" s="298"/>
      <c r="I258" s="313"/>
      <c r="J258" s="106" t="s">
        <v>0</v>
      </c>
      <c r="K258" s="143" t="s">
        <v>1055</v>
      </c>
      <c r="L258" s="106" t="s">
        <v>2499</v>
      </c>
      <c r="M258" s="106" t="s">
        <v>568</v>
      </c>
      <c r="N258" s="142" t="s">
        <v>582</v>
      </c>
      <c r="P258" s="15">
        <v>0</v>
      </c>
      <c r="Q258"/>
    </row>
    <row r="259" spans="7:17" ht="12.75">
      <c r="G259" s="106"/>
      <c r="H259" s="298"/>
      <c r="I259" s="316"/>
      <c r="J259" s="106" t="s">
        <v>1924</v>
      </c>
      <c r="K259" s="143" t="s">
        <v>1056</v>
      </c>
      <c r="L259" s="106" t="s">
        <v>2500</v>
      </c>
      <c r="M259" s="106" t="s">
        <v>569</v>
      </c>
      <c r="N259" s="142" t="s">
        <v>583</v>
      </c>
      <c r="P259" s="15">
        <v>0</v>
      </c>
      <c r="Q259"/>
    </row>
    <row r="260" spans="1:17" ht="12.75">
      <c r="A260" s="47">
        <v>173</v>
      </c>
      <c r="B260" s="123" t="s">
        <v>2166</v>
      </c>
      <c r="C260" s="123" t="s">
        <v>1880</v>
      </c>
      <c r="D260" s="106" t="s">
        <v>1266</v>
      </c>
      <c r="E260" s="289"/>
      <c r="F260" s="123" t="s">
        <v>471</v>
      </c>
      <c r="G260" s="106"/>
      <c r="H260" s="298"/>
      <c r="I260" s="316"/>
      <c r="J260" s="106" t="s">
        <v>3536</v>
      </c>
      <c r="K260" s="143"/>
      <c r="L260" s="106"/>
      <c r="M260" s="106"/>
      <c r="N260" s="142"/>
      <c r="O260" s="183" t="s">
        <v>1342</v>
      </c>
      <c r="P260" s="188">
        <v>1</v>
      </c>
      <c r="Q260"/>
    </row>
    <row r="261" spans="1:17" ht="12.75">
      <c r="A261" s="47">
        <v>174</v>
      </c>
      <c r="B261" s="123" t="s">
        <v>2167</v>
      </c>
      <c r="C261" s="123" t="s">
        <v>1880</v>
      </c>
      <c r="D261" s="106"/>
      <c r="E261" s="289"/>
      <c r="F261" s="123" t="s">
        <v>1870</v>
      </c>
      <c r="G261" s="106"/>
      <c r="H261" s="298"/>
      <c r="I261" s="316"/>
      <c r="J261" s="106" t="s">
        <v>3535</v>
      </c>
      <c r="K261" s="143"/>
      <c r="L261" s="106"/>
      <c r="M261" s="106"/>
      <c r="N261" s="142"/>
      <c r="O261" s="183" t="s">
        <v>1342</v>
      </c>
      <c r="P261" s="188">
        <v>1</v>
      </c>
      <c r="Q261"/>
    </row>
    <row r="262" spans="1:17" ht="12.75">
      <c r="A262" s="47">
        <v>175</v>
      </c>
      <c r="B262" s="123" t="s">
        <v>2168</v>
      </c>
      <c r="C262" s="123" t="s">
        <v>1880</v>
      </c>
      <c r="D262" s="106"/>
      <c r="E262" s="289"/>
      <c r="F262" s="123" t="s">
        <v>1871</v>
      </c>
      <c r="G262" s="106"/>
      <c r="H262" s="251"/>
      <c r="I262" s="316"/>
      <c r="J262" s="106" t="s">
        <v>3534</v>
      </c>
      <c r="K262" s="143"/>
      <c r="L262" s="106"/>
      <c r="M262" s="106"/>
      <c r="N262" s="142"/>
      <c r="O262" s="183" t="s">
        <v>1342</v>
      </c>
      <c r="P262" s="188">
        <v>1</v>
      </c>
      <c r="Q262"/>
    </row>
    <row r="263" spans="1:17" ht="12.75">
      <c r="A263" s="47">
        <v>176</v>
      </c>
      <c r="B263" s="123" t="s">
        <v>2169</v>
      </c>
      <c r="C263" s="123" t="s">
        <v>1880</v>
      </c>
      <c r="D263" s="106"/>
      <c r="E263" s="289"/>
      <c r="F263" s="123" t="s">
        <v>1872</v>
      </c>
      <c r="G263" s="106"/>
      <c r="H263" s="251"/>
      <c r="I263" s="316"/>
      <c r="J263" s="106" t="s">
        <v>3533</v>
      </c>
      <c r="K263" s="143"/>
      <c r="L263" s="106"/>
      <c r="M263" s="106"/>
      <c r="N263" s="140"/>
      <c r="O263" s="183" t="s">
        <v>1342</v>
      </c>
      <c r="P263" s="188">
        <v>1</v>
      </c>
      <c r="Q263"/>
    </row>
    <row r="264" spans="1:17" ht="12.75">
      <c r="A264" s="47">
        <v>177</v>
      </c>
      <c r="B264" s="123" t="s">
        <v>2170</v>
      </c>
      <c r="C264" s="123" t="s">
        <v>1880</v>
      </c>
      <c r="D264" s="106"/>
      <c r="E264" s="289"/>
      <c r="F264" s="123" t="s">
        <v>1873</v>
      </c>
      <c r="G264" s="106"/>
      <c r="H264" s="251"/>
      <c r="I264" s="316"/>
      <c r="J264" s="106" t="s">
        <v>3532</v>
      </c>
      <c r="K264" s="143"/>
      <c r="L264" s="106"/>
      <c r="M264" s="106"/>
      <c r="N264" s="142"/>
      <c r="O264" s="183" t="s">
        <v>1342</v>
      </c>
      <c r="P264" s="188">
        <v>1</v>
      </c>
      <c r="Q264"/>
    </row>
    <row r="265" spans="1:17" ht="12.75">
      <c r="A265" s="134">
        <v>178</v>
      </c>
      <c r="B265" s="122" t="s">
        <v>2171</v>
      </c>
      <c r="C265" s="122" t="s">
        <v>1880</v>
      </c>
      <c r="D265" s="109"/>
      <c r="E265" s="312"/>
      <c r="F265" s="122" t="s">
        <v>1874</v>
      </c>
      <c r="G265" s="109"/>
      <c r="H265" s="300"/>
      <c r="I265" s="332"/>
      <c r="J265" s="109" t="s">
        <v>3531</v>
      </c>
      <c r="K265" s="144"/>
      <c r="L265" s="109"/>
      <c r="M265" s="109"/>
      <c r="N265" s="141"/>
      <c r="O265" s="184" t="s">
        <v>1342</v>
      </c>
      <c r="P265" s="189">
        <v>1</v>
      </c>
      <c r="Q265"/>
    </row>
    <row r="266" spans="1:21" ht="12.75" customHeight="1">
      <c r="A266" s="47">
        <v>179</v>
      </c>
      <c r="B266" s="123" t="s">
        <v>893</v>
      </c>
      <c r="C266" s="123" t="s">
        <v>1880</v>
      </c>
      <c r="D266" s="106" t="s">
        <v>1688</v>
      </c>
      <c r="E266" s="248">
        <v>19455.56</v>
      </c>
      <c r="F266" s="123" t="s">
        <v>1073</v>
      </c>
      <c r="G266" s="106" t="s">
        <v>3537</v>
      </c>
      <c r="H266" s="298"/>
      <c r="I266" s="316"/>
      <c r="J266" s="106" t="s">
        <v>2</v>
      </c>
      <c r="K266" s="143" t="s">
        <v>1055</v>
      </c>
      <c r="L266" s="106" t="s">
        <v>2501</v>
      </c>
      <c r="M266" s="106" t="s">
        <v>570</v>
      </c>
      <c r="N266" s="142" t="s">
        <v>447</v>
      </c>
      <c r="O266" s="183" t="s">
        <v>1342</v>
      </c>
      <c r="P266" s="188">
        <v>1</v>
      </c>
      <c r="Q266" s="98"/>
      <c r="R266" s="98"/>
      <c r="S266" s="98"/>
      <c r="T266" s="98"/>
      <c r="U266" s="98"/>
    </row>
    <row r="267" spans="1:16" s="105" customFormat="1" ht="12.75" customHeight="1">
      <c r="A267" s="47">
        <v>180</v>
      </c>
      <c r="B267" s="123" t="s">
        <v>894</v>
      </c>
      <c r="C267" s="123" t="s">
        <v>1880</v>
      </c>
      <c r="D267" s="106" t="s">
        <v>1688</v>
      </c>
      <c r="E267" s="248">
        <v>19453.162</v>
      </c>
      <c r="F267" s="123" t="s">
        <v>1074</v>
      </c>
      <c r="G267" s="106"/>
      <c r="H267" s="298"/>
      <c r="I267" s="316"/>
      <c r="J267" s="106" t="s">
        <v>1</v>
      </c>
      <c r="K267" s="143" t="s">
        <v>1056</v>
      </c>
      <c r="L267" s="106" t="s">
        <v>2502</v>
      </c>
      <c r="M267" s="106" t="s">
        <v>571</v>
      </c>
      <c r="N267" s="142" t="s">
        <v>448</v>
      </c>
      <c r="O267" s="183" t="s">
        <v>1342</v>
      </c>
      <c r="P267" s="188">
        <v>1</v>
      </c>
    </row>
    <row r="268" spans="1:21" ht="12.75" customHeight="1">
      <c r="A268" s="47">
        <v>181</v>
      </c>
      <c r="B268" s="123" t="s">
        <v>2172</v>
      </c>
      <c r="C268" s="123" t="s">
        <v>1880</v>
      </c>
      <c r="D268" s="106" t="s">
        <v>1270</v>
      </c>
      <c r="E268" s="289"/>
      <c r="F268" s="123" t="s">
        <v>1875</v>
      </c>
      <c r="G268" s="106"/>
      <c r="H268" s="298"/>
      <c r="I268" s="316"/>
      <c r="J268" s="106" t="s">
        <v>3543</v>
      </c>
      <c r="K268" s="143"/>
      <c r="L268" s="106"/>
      <c r="M268" s="106"/>
      <c r="N268" s="142"/>
      <c r="O268" s="183" t="s">
        <v>1342</v>
      </c>
      <c r="P268" s="188">
        <v>1</v>
      </c>
      <c r="Q268" s="98"/>
      <c r="R268" s="98"/>
      <c r="S268" s="98"/>
      <c r="T268" s="98"/>
      <c r="U268" s="98"/>
    </row>
    <row r="269" spans="1:21" ht="12.75" customHeight="1">
      <c r="A269" s="47">
        <v>182</v>
      </c>
      <c r="B269" s="123" t="s">
        <v>2173</v>
      </c>
      <c r="C269" s="123" t="s">
        <v>1880</v>
      </c>
      <c r="E269" s="289"/>
      <c r="F269" s="123" t="s">
        <v>1876</v>
      </c>
      <c r="G269" s="106"/>
      <c r="H269" s="298"/>
      <c r="I269" s="316"/>
      <c r="J269" s="106" t="s">
        <v>3542</v>
      </c>
      <c r="K269" s="143"/>
      <c r="L269" s="106"/>
      <c r="M269" s="106"/>
      <c r="N269" s="142"/>
      <c r="O269" s="183" t="s">
        <v>1342</v>
      </c>
      <c r="P269" s="188">
        <v>1</v>
      </c>
      <c r="Q269" s="98"/>
      <c r="R269" s="98"/>
      <c r="S269" s="98"/>
      <c r="T269" s="98"/>
      <c r="U269" s="98"/>
    </row>
    <row r="270" spans="1:17" ht="12.75">
      <c r="A270" s="47">
        <v>183</v>
      </c>
      <c r="B270" s="123" t="s">
        <v>2174</v>
      </c>
      <c r="C270" s="123" t="s">
        <v>1880</v>
      </c>
      <c r="E270" s="289"/>
      <c r="F270" s="123" t="s">
        <v>1877</v>
      </c>
      <c r="G270" s="106"/>
      <c r="H270" s="251"/>
      <c r="I270" s="316"/>
      <c r="J270" s="106" t="s">
        <v>3541</v>
      </c>
      <c r="K270" s="143"/>
      <c r="L270" s="106"/>
      <c r="M270" s="106"/>
      <c r="N270" s="142"/>
      <c r="O270" s="183" t="s">
        <v>1342</v>
      </c>
      <c r="P270" s="188">
        <v>1</v>
      </c>
      <c r="Q270"/>
    </row>
    <row r="271" spans="1:17" ht="12.75">
      <c r="A271" s="47">
        <v>184</v>
      </c>
      <c r="B271" s="123" t="s">
        <v>2175</v>
      </c>
      <c r="C271" s="123" t="s">
        <v>1880</v>
      </c>
      <c r="E271" s="248"/>
      <c r="F271" s="123" t="s">
        <v>3315</v>
      </c>
      <c r="G271" s="106"/>
      <c r="H271" s="251"/>
      <c r="I271" s="316"/>
      <c r="J271" s="106" t="s">
        <v>3540</v>
      </c>
      <c r="K271" s="143"/>
      <c r="L271" s="106"/>
      <c r="M271" s="106"/>
      <c r="N271" s="140"/>
      <c r="O271" s="183" t="s">
        <v>1342</v>
      </c>
      <c r="P271" s="188">
        <v>1</v>
      </c>
      <c r="Q271"/>
    </row>
    <row r="272" spans="1:17" ht="12.75">
      <c r="A272" s="47">
        <v>185</v>
      </c>
      <c r="B272" s="123" t="s">
        <v>2176</v>
      </c>
      <c r="C272" s="123" t="s">
        <v>1880</v>
      </c>
      <c r="E272" s="248"/>
      <c r="F272" s="123" t="s">
        <v>3316</v>
      </c>
      <c r="G272" s="106"/>
      <c r="H272" s="251"/>
      <c r="I272" s="316"/>
      <c r="J272" s="106" t="s">
        <v>3539</v>
      </c>
      <c r="K272" s="143"/>
      <c r="L272" s="106"/>
      <c r="M272" s="106"/>
      <c r="N272" s="142"/>
      <c r="O272" s="183" t="s">
        <v>1342</v>
      </c>
      <c r="P272" s="188">
        <v>1</v>
      </c>
      <c r="Q272"/>
    </row>
    <row r="273" spans="1:17" ht="12.75">
      <c r="A273" s="134">
        <v>186</v>
      </c>
      <c r="B273" s="122" t="s">
        <v>2177</v>
      </c>
      <c r="C273" s="122" t="s">
        <v>1880</v>
      </c>
      <c r="D273" s="122"/>
      <c r="E273" s="312"/>
      <c r="F273" s="122" t="s">
        <v>3317</v>
      </c>
      <c r="G273" s="109"/>
      <c r="H273" s="300"/>
      <c r="I273" s="332"/>
      <c r="J273" s="109" t="s">
        <v>3538</v>
      </c>
      <c r="K273" s="144"/>
      <c r="L273" s="109"/>
      <c r="M273" s="109"/>
      <c r="N273" s="141"/>
      <c r="O273" s="184" t="s">
        <v>1342</v>
      </c>
      <c r="P273" s="189">
        <v>1</v>
      </c>
      <c r="Q273"/>
    </row>
    <row r="274" spans="1:17" ht="12.75">
      <c r="A274" s="47"/>
      <c r="D274" s="106"/>
      <c r="E274" s="248"/>
      <c r="G274" s="106" t="s">
        <v>3028</v>
      </c>
      <c r="H274" s="251"/>
      <c r="J274" s="106" t="s">
        <v>4</v>
      </c>
      <c r="K274" s="143" t="s">
        <v>1055</v>
      </c>
      <c r="L274" s="106" t="s">
        <v>2503</v>
      </c>
      <c r="M274" s="106" t="s">
        <v>572</v>
      </c>
      <c r="N274" s="142" t="s">
        <v>449</v>
      </c>
      <c r="P274" s="15">
        <v>0</v>
      </c>
      <c r="Q274"/>
    </row>
    <row r="275" spans="1:17" ht="12.75">
      <c r="A275" s="123"/>
      <c r="D275" s="106"/>
      <c r="E275" s="248"/>
      <c r="G275" s="106"/>
      <c r="H275" s="251"/>
      <c r="I275" s="257"/>
      <c r="J275" s="106" t="s">
        <v>3</v>
      </c>
      <c r="K275" s="143" t="s">
        <v>1056</v>
      </c>
      <c r="L275" s="106" t="s">
        <v>2504</v>
      </c>
      <c r="M275" s="106" t="s">
        <v>573</v>
      </c>
      <c r="N275" s="142" t="s">
        <v>450</v>
      </c>
      <c r="P275" s="15">
        <v>0</v>
      </c>
      <c r="Q275"/>
    </row>
    <row r="276" spans="1:17" ht="12.75">
      <c r="A276" s="47">
        <v>187</v>
      </c>
      <c r="B276" s="123" t="s">
        <v>2178</v>
      </c>
      <c r="C276" s="95" t="s">
        <v>1880</v>
      </c>
      <c r="D276" s="106" t="s">
        <v>1274</v>
      </c>
      <c r="E276" s="248"/>
      <c r="F276" s="95" t="s">
        <v>3156</v>
      </c>
      <c r="G276" s="95"/>
      <c r="H276" s="95"/>
      <c r="J276" s="106" t="s">
        <v>3549</v>
      </c>
      <c r="K276" s="143"/>
      <c r="L276" s="106"/>
      <c r="M276" s="106"/>
      <c r="N276" s="142"/>
      <c r="O276" s="183" t="s">
        <v>1342</v>
      </c>
      <c r="P276" s="188">
        <v>1</v>
      </c>
      <c r="Q276"/>
    </row>
    <row r="277" spans="1:17" ht="12.75">
      <c r="A277" s="47">
        <v>188</v>
      </c>
      <c r="B277" s="123" t="s">
        <v>2179</v>
      </c>
      <c r="C277" s="95" t="s">
        <v>1880</v>
      </c>
      <c r="D277" s="106"/>
      <c r="E277" s="248"/>
      <c r="F277" s="95" t="s">
        <v>3157</v>
      </c>
      <c r="G277" s="95"/>
      <c r="H277" s="95"/>
      <c r="I277" s="257"/>
      <c r="J277" s="106" t="s">
        <v>3548</v>
      </c>
      <c r="K277" s="143"/>
      <c r="L277" s="106"/>
      <c r="M277" s="106"/>
      <c r="N277" s="142"/>
      <c r="O277" s="183" t="s">
        <v>1342</v>
      </c>
      <c r="P277" s="188">
        <v>1</v>
      </c>
      <c r="Q277"/>
    </row>
    <row r="278" spans="1:17" ht="12.75">
      <c r="A278" s="47">
        <v>189</v>
      </c>
      <c r="B278" s="123" t="s">
        <v>2180</v>
      </c>
      <c r="C278" s="95" t="s">
        <v>1880</v>
      </c>
      <c r="D278" s="95"/>
      <c r="E278" s="248"/>
      <c r="F278" s="95" t="s">
        <v>3158</v>
      </c>
      <c r="G278" s="95"/>
      <c r="H278" s="95"/>
      <c r="J278" s="106" t="s">
        <v>3547</v>
      </c>
      <c r="K278" s="143"/>
      <c r="L278" s="106"/>
      <c r="M278" s="106"/>
      <c r="N278" s="142"/>
      <c r="O278" s="183" t="s">
        <v>1342</v>
      </c>
      <c r="P278" s="188">
        <v>1</v>
      </c>
      <c r="Q278"/>
    </row>
    <row r="279" spans="1:17" ht="12.75">
      <c r="A279" s="47">
        <v>190</v>
      </c>
      <c r="B279" s="123" t="s">
        <v>2181</v>
      </c>
      <c r="C279" s="95" t="s">
        <v>1880</v>
      </c>
      <c r="D279" s="95"/>
      <c r="E279" s="248"/>
      <c r="F279" s="95" t="s">
        <v>3159</v>
      </c>
      <c r="G279" s="95"/>
      <c r="H279" s="95"/>
      <c r="I279" s="257"/>
      <c r="J279" s="106" t="s">
        <v>3546</v>
      </c>
      <c r="K279" s="143"/>
      <c r="L279" s="106"/>
      <c r="M279" s="106"/>
      <c r="N279" s="140"/>
      <c r="O279" s="183" t="s">
        <v>1342</v>
      </c>
      <c r="P279" s="188">
        <v>1</v>
      </c>
      <c r="Q279"/>
    </row>
    <row r="280" spans="1:17" ht="12.75">
      <c r="A280" s="47">
        <v>191</v>
      </c>
      <c r="B280" s="123" t="s">
        <v>2182</v>
      </c>
      <c r="C280" s="95" t="s">
        <v>1880</v>
      </c>
      <c r="D280" s="95"/>
      <c r="E280" s="248"/>
      <c r="F280" s="95" t="s">
        <v>3160</v>
      </c>
      <c r="G280" s="95"/>
      <c r="H280" s="95"/>
      <c r="I280" s="257"/>
      <c r="J280" s="106" t="s">
        <v>3545</v>
      </c>
      <c r="K280" s="143"/>
      <c r="L280" s="106"/>
      <c r="M280" s="106"/>
      <c r="N280" s="142"/>
      <c r="O280" s="183" t="s">
        <v>1342</v>
      </c>
      <c r="P280" s="188">
        <v>1</v>
      </c>
      <c r="Q280"/>
    </row>
    <row r="281" spans="1:17" ht="12.75">
      <c r="A281" s="134">
        <v>192</v>
      </c>
      <c r="B281" s="122" t="s">
        <v>2183</v>
      </c>
      <c r="C281" s="108" t="s">
        <v>1880</v>
      </c>
      <c r="D281" s="108"/>
      <c r="E281" s="108"/>
      <c r="F281" s="108" t="s">
        <v>3161</v>
      </c>
      <c r="G281" s="108"/>
      <c r="H281" s="108"/>
      <c r="I281" s="258"/>
      <c r="J281" s="109" t="s">
        <v>3544</v>
      </c>
      <c r="K281" s="144"/>
      <c r="L281" s="109"/>
      <c r="M281" s="109"/>
      <c r="N281" s="141"/>
      <c r="O281" s="184" t="s">
        <v>1342</v>
      </c>
      <c r="P281" s="189">
        <v>1</v>
      </c>
      <c r="Q281"/>
    </row>
    <row r="282" spans="3:17" ht="12.75">
      <c r="C282" s="95"/>
      <c r="D282" s="95"/>
      <c r="E282" s="248"/>
      <c r="F282" s="95"/>
      <c r="G282" s="95" t="s">
        <v>3550</v>
      </c>
      <c r="H282" s="95"/>
      <c r="J282" s="106" t="s">
        <v>6</v>
      </c>
      <c r="K282" s="143" t="s">
        <v>1055</v>
      </c>
      <c r="L282" s="106" t="s">
        <v>2505</v>
      </c>
      <c r="M282" s="106" t="s">
        <v>574</v>
      </c>
      <c r="N282" s="142" t="s">
        <v>2458</v>
      </c>
      <c r="P282" s="15">
        <v>0</v>
      </c>
      <c r="Q282"/>
    </row>
    <row r="283" spans="3:17" ht="12.75">
      <c r="C283" s="95"/>
      <c r="D283" s="95"/>
      <c r="E283" s="248"/>
      <c r="F283" s="95"/>
      <c r="G283" s="95"/>
      <c r="H283" s="95"/>
      <c r="J283" s="106" t="s">
        <v>5</v>
      </c>
      <c r="K283" s="143" t="s">
        <v>1056</v>
      </c>
      <c r="L283" s="106" t="s">
        <v>2506</v>
      </c>
      <c r="M283" s="106" t="s">
        <v>575</v>
      </c>
      <c r="N283" s="142" t="s">
        <v>2459</v>
      </c>
      <c r="P283" s="15">
        <v>0</v>
      </c>
      <c r="Q283"/>
    </row>
    <row r="284" spans="1:17" ht="12.75">
      <c r="A284" s="47">
        <v>193</v>
      </c>
      <c r="B284" s="123" t="s">
        <v>2184</v>
      </c>
      <c r="C284" s="95" t="s">
        <v>1880</v>
      </c>
      <c r="D284" s="95" t="s">
        <v>1278</v>
      </c>
      <c r="E284" s="248"/>
      <c r="F284" s="95" t="s">
        <v>3162</v>
      </c>
      <c r="G284" s="95"/>
      <c r="H284" s="95"/>
      <c r="J284" s="106" t="s">
        <v>3556</v>
      </c>
      <c r="K284" s="143"/>
      <c r="L284" s="106"/>
      <c r="M284" s="106"/>
      <c r="N284" s="142"/>
      <c r="O284" s="183" t="s">
        <v>1342</v>
      </c>
      <c r="P284" s="188">
        <v>1</v>
      </c>
      <c r="Q284"/>
    </row>
    <row r="285" spans="1:17" ht="12.75">
      <c r="A285" s="47">
        <v>194</v>
      </c>
      <c r="B285" s="123" t="s">
        <v>2185</v>
      </c>
      <c r="C285" s="95" t="s">
        <v>1880</v>
      </c>
      <c r="D285" s="95"/>
      <c r="E285" s="248"/>
      <c r="F285" s="95" t="s">
        <v>3163</v>
      </c>
      <c r="G285" s="95"/>
      <c r="H285" s="95"/>
      <c r="I285" s="257"/>
      <c r="J285" s="106" t="s">
        <v>3555</v>
      </c>
      <c r="K285" s="143"/>
      <c r="L285" s="106"/>
      <c r="M285" s="106"/>
      <c r="N285" s="142"/>
      <c r="O285" s="183" t="s">
        <v>1342</v>
      </c>
      <c r="P285" s="188">
        <v>1</v>
      </c>
      <c r="Q285"/>
    </row>
    <row r="286" spans="1:17" ht="12.75">
      <c r="A286" s="47">
        <v>195</v>
      </c>
      <c r="B286" s="123" t="s">
        <v>2186</v>
      </c>
      <c r="C286" s="95" t="s">
        <v>1880</v>
      </c>
      <c r="D286" s="95"/>
      <c r="E286" s="248"/>
      <c r="F286" s="95" t="s">
        <v>3164</v>
      </c>
      <c r="G286" s="95"/>
      <c r="H286" s="95"/>
      <c r="J286" s="106" t="s">
        <v>3554</v>
      </c>
      <c r="K286" s="143"/>
      <c r="L286" s="106"/>
      <c r="M286" s="106"/>
      <c r="N286" s="142"/>
      <c r="O286" s="183" t="s">
        <v>1342</v>
      </c>
      <c r="P286" s="188">
        <v>1</v>
      </c>
      <c r="Q286"/>
    </row>
    <row r="287" spans="1:17" ht="12.75">
      <c r="A287" s="47">
        <v>196</v>
      </c>
      <c r="B287" s="123" t="s">
        <v>2187</v>
      </c>
      <c r="C287" s="95" t="s">
        <v>1880</v>
      </c>
      <c r="D287" s="95"/>
      <c r="E287" s="248"/>
      <c r="F287" s="95" t="s">
        <v>3165</v>
      </c>
      <c r="G287" s="95"/>
      <c r="H287" s="95"/>
      <c r="J287" s="106" t="s">
        <v>3553</v>
      </c>
      <c r="K287" s="143"/>
      <c r="L287" s="106"/>
      <c r="M287" s="106"/>
      <c r="N287" s="140"/>
      <c r="O287" s="183" t="s">
        <v>1342</v>
      </c>
      <c r="P287" s="188">
        <v>1</v>
      </c>
      <c r="Q287"/>
    </row>
    <row r="288" spans="1:17" ht="12.75">
      <c r="A288" s="47">
        <v>197</v>
      </c>
      <c r="B288" s="123" t="s">
        <v>2188</v>
      </c>
      <c r="C288" s="95" t="s">
        <v>1880</v>
      </c>
      <c r="D288" s="95"/>
      <c r="E288" s="248"/>
      <c r="F288" s="95" t="s">
        <v>3166</v>
      </c>
      <c r="G288" s="95"/>
      <c r="H288" s="95"/>
      <c r="J288" s="106" t="s">
        <v>3552</v>
      </c>
      <c r="K288" s="143"/>
      <c r="L288" s="106"/>
      <c r="M288" s="106"/>
      <c r="N288" s="142"/>
      <c r="O288" s="183" t="s">
        <v>1342</v>
      </c>
      <c r="P288" s="188">
        <v>1</v>
      </c>
      <c r="Q288"/>
    </row>
    <row r="289" spans="1:17" ht="12.75">
      <c r="A289" s="134">
        <v>198</v>
      </c>
      <c r="B289" s="122" t="s">
        <v>2189</v>
      </c>
      <c r="C289" s="108" t="s">
        <v>1880</v>
      </c>
      <c r="D289" s="108"/>
      <c r="E289" s="108"/>
      <c r="F289" s="108" t="s">
        <v>3167</v>
      </c>
      <c r="G289" s="108"/>
      <c r="H289" s="108"/>
      <c r="I289" s="110"/>
      <c r="J289" s="109" t="s">
        <v>3551</v>
      </c>
      <c r="K289" s="144"/>
      <c r="L289" s="109"/>
      <c r="M289" s="109"/>
      <c r="N289" s="141"/>
      <c r="O289" s="184" t="s">
        <v>1342</v>
      </c>
      <c r="P289" s="189">
        <v>1</v>
      </c>
      <c r="Q289"/>
    </row>
    <row r="290" spans="3:17" ht="12.75">
      <c r="C290" s="95"/>
      <c r="D290" s="95"/>
      <c r="E290" s="248"/>
      <c r="F290" s="95"/>
      <c r="G290" s="95" t="s">
        <v>3557</v>
      </c>
      <c r="H290" s="95"/>
      <c r="J290" s="106" t="s">
        <v>8</v>
      </c>
      <c r="K290" s="143" t="s">
        <v>1055</v>
      </c>
      <c r="L290" s="106" t="s">
        <v>2460</v>
      </c>
      <c r="M290" s="106" t="s">
        <v>2474</v>
      </c>
      <c r="N290" s="142" t="s">
        <v>2488</v>
      </c>
      <c r="P290" s="15">
        <v>0</v>
      </c>
      <c r="Q290"/>
    </row>
    <row r="291" spans="3:17" ht="12.75">
      <c r="C291" s="95"/>
      <c r="D291" s="95"/>
      <c r="E291" s="248"/>
      <c r="F291" s="95"/>
      <c r="G291" s="95"/>
      <c r="H291" s="95"/>
      <c r="J291" s="106" t="s">
        <v>7</v>
      </c>
      <c r="K291" s="143" t="s">
        <v>1056</v>
      </c>
      <c r="L291" s="106" t="s">
        <v>2461</v>
      </c>
      <c r="M291" s="106" t="s">
        <v>2475</v>
      </c>
      <c r="N291" s="142" t="s">
        <v>2489</v>
      </c>
      <c r="P291" s="15">
        <v>0</v>
      </c>
      <c r="Q291"/>
    </row>
    <row r="292" spans="1:17" ht="12.75">
      <c r="A292" s="47">
        <v>199</v>
      </c>
      <c r="B292" s="123" t="s">
        <v>2751</v>
      </c>
      <c r="C292" s="95" t="s">
        <v>1880</v>
      </c>
      <c r="D292" s="95" t="s">
        <v>1282</v>
      </c>
      <c r="E292" s="248"/>
      <c r="F292" s="95" t="s">
        <v>3168</v>
      </c>
      <c r="G292" s="95"/>
      <c r="H292" s="95"/>
      <c r="J292" s="106" t="s">
        <v>3563</v>
      </c>
      <c r="K292" s="143"/>
      <c r="L292" s="106"/>
      <c r="M292" s="106"/>
      <c r="N292" s="142"/>
      <c r="O292" s="183" t="s">
        <v>1342</v>
      </c>
      <c r="P292" s="188">
        <v>1</v>
      </c>
      <c r="Q292"/>
    </row>
    <row r="293" spans="1:17" ht="12.75">
      <c r="A293" s="47">
        <v>200</v>
      </c>
      <c r="B293" s="123" t="s">
        <v>2752</v>
      </c>
      <c r="C293" s="95" t="s">
        <v>1880</v>
      </c>
      <c r="D293" s="95"/>
      <c r="E293" s="248"/>
      <c r="F293" s="95" t="s">
        <v>3169</v>
      </c>
      <c r="G293" s="95"/>
      <c r="H293" s="95"/>
      <c r="I293" s="257"/>
      <c r="J293" s="106" t="s">
        <v>3562</v>
      </c>
      <c r="K293" s="143"/>
      <c r="L293" s="106"/>
      <c r="M293" s="106"/>
      <c r="N293" s="142"/>
      <c r="O293" s="183" t="s">
        <v>1342</v>
      </c>
      <c r="P293" s="188">
        <v>1</v>
      </c>
      <c r="Q293"/>
    </row>
    <row r="294" spans="1:17" ht="12.75">
      <c r="A294" s="47">
        <v>201</v>
      </c>
      <c r="B294" s="123" t="s">
        <v>2753</v>
      </c>
      <c r="C294" s="95" t="s">
        <v>1880</v>
      </c>
      <c r="D294" s="95"/>
      <c r="E294" s="248"/>
      <c r="F294" s="95" t="s">
        <v>3170</v>
      </c>
      <c r="G294" s="95"/>
      <c r="H294" s="95"/>
      <c r="J294" s="106" t="s">
        <v>3561</v>
      </c>
      <c r="K294" s="143"/>
      <c r="L294" s="106"/>
      <c r="M294" s="106"/>
      <c r="N294" s="142"/>
      <c r="O294" s="183" t="s">
        <v>1342</v>
      </c>
      <c r="P294" s="188">
        <v>1</v>
      </c>
      <c r="Q294"/>
    </row>
    <row r="295" spans="1:17" ht="12.75">
      <c r="A295" s="47">
        <v>202</v>
      </c>
      <c r="B295" s="123" t="s">
        <v>2754</v>
      </c>
      <c r="C295" s="95" t="s">
        <v>1880</v>
      </c>
      <c r="D295" s="95"/>
      <c r="E295" s="248"/>
      <c r="F295" s="95" t="s">
        <v>3171</v>
      </c>
      <c r="G295" s="95"/>
      <c r="H295" s="95"/>
      <c r="J295" s="106" t="s">
        <v>3560</v>
      </c>
      <c r="K295" s="143"/>
      <c r="L295" s="106"/>
      <c r="M295" s="106"/>
      <c r="N295" s="140"/>
      <c r="O295" s="183" t="s">
        <v>1342</v>
      </c>
      <c r="P295" s="188">
        <v>1</v>
      </c>
      <c r="Q295"/>
    </row>
    <row r="296" spans="1:17" ht="12.75">
      <c r="A296" s="47">
        <v>203</v>
      </c>
      <c r="B296" s="123" t="s">
        <v>2755</v>
      </c>
      <c r="C296" s="95" t="s">
        <v>1880</v>
      </c>
      <c r="D296" s="95"/>
      <c r="E296" s="248"/>
      <c r="F296" s="95" t="s">
        <v>3172</v>
      </c>
      <c r="G296" s="95"/>
      <c r="H296" s="95"/>
      <c r="J296" s="106" t="s">
        <v>3559</v>
      </c>
      <c r="K296" s="143"/>
      <c r="L296" s="106"/>
      <c r="M296" s="106"/>
      <c r="N296" s="142"/>
      <c r="O296" s="183" t="s">
        <v>1342</v>
      </c>
      <c r="P296" s="188">
        <v>1</v>
      </c>
      <c r="Q296"/>
    </row>
    <row r="297" spans="1:17" ht="12.75">
      <c r="A297" s="134">
        <v>204</v>
      </c>
      <c r="B297" s="122" t="s">
        <v>2756</v>
      </c>
      <c r="C297" s="108" t="s">
        <v>1880</v>
      </c>
      <c r="D297" s="108"/>
      <c r="E297" s="108"/>
      <c r="F297" s="108" t="s">
        <v>3173</v>
      </c>
      <c r="G297" s="108"/>
      <c r="H297" s="108"/>
      <c r="I297" s="110"/>
      <c r="J297" s="109" t="s">
        <v>3558</v>
      </c>
      <c r="K297" s="144"/>
      <c r="L297" s="109"/>
      <c r="M297" s="109"/>
      <c r="N297" s="141"/>
      <c r="O297" s="184" t="s">
        <v>1342</v>
      </c>
      <c r="P297" s="189">
        <v>1</v>
      </c>
      <c r="Q297"/>
    </row>
    <row r="298" spans="3:17" ht="12.75">
      <c r="C298" s="95"/>
      <c r="D298" s="95"/>
      <c r="E298" s="248"/>
      <c r="F298" s="95"/>
      <c r="G298" s="95" t="s">
        <v>3564</v>
      </c>
      <c r="H298" s="95"/>
      <c r="J298" s="106" t="s">
        <v>10</v>
      </c>
      <c r="K298" s="143" t="s">
        <v>1055</v>
      </c>
      <c r="L298" s="106" t="s">
        <v>2462</v>
      </c>
      <c r="M298" s="106" t="s">
        <v>2476</v>
      </c>
      <c r="N298" s="142" t="s">
        <v>2490</v>
      </c>
      <c r="P298" s="15">
        <v>0</v>
      </c>
      <c r="Q298"/>
    </row>
    <row r="299" spans="3:17" ht="12.75">
      <c r="C299" s="95"/>
      <c r="D299" s="95"/>
      <c r="E299" s="248"/>
      <c r="F299" s="95"/>
      <c r="G299" s="95"/>
      <c r="H299" s="95"/>
      <c r="J299" s="106" t="s">
        <v>9</v>
      </c>
      <c r="K299" s="143" t="s">
        <v>1056</v>
      </c>
      <c r="L299" s="106" t="s">
        <v>2463</v>
      </c>
      <c r="M299" s="106" t="s">
        <v>2477</v>
      </c>
      <c r="N299" s="142" t="s">
        <v>2491</v>
      </c>
      <c r="P299" s="15">
        <v>0</v>
      </c>
      <c r="Q299"/>
    </row>
    <row r="300" spans="1:17" ht="12.75">
      <c r="A300" s="47">
        <v>205</v>
      </c>
      <c r="B300" s="123" t="s">
        <v>2757</v>
      </c>
      <c r="C300" s="95" t="s">
        <v>1880</v>
      </c>
      <c r="D300" s="95" t="s">
        <v>1286</v>
      </c>
      <c r="E300" s="248"/>
      <c r="F300" s="95" t="s">
        <v>3174</v>
      </c>
      <c r="G300" s="95"/>
      <c r="H300" s="95"/>
      <c r="J300" s="106" t="s">
        <v>1554</v>
      </c>
      <c r="K300" s="143"/>
      <c r="L300" s="106"/>
      <c r="M300" s="106"/>
      <c r="N300" s="142"/>
      <c r="O300" s="183" t="s">
        <v>1342</v>
      </c>
      <c r="P300" s="188">
        <v>1</v>
      </c>
      <c r="Q300"/>
    </row>
    <row r="301" spans="1:17" ht="12.75">
      <c r="A301" s="47">
        <v>206</v>
      </c>
      <c r="B301" s="123" t="s">
        <v>2758</v>
      </c>
      <c r="C301" s="95" t="s">
        <v>1880</v>
      </c>
      <c r="D301" s="95"/>
      <c r="E301" s="248"/>
      <c r="F301" s="95" t="s">
        <v>3175</v>
      </c>
      <c r="G301" s="95"/>
      <c r="H301" s="95"/>
      <c r="I301" s="257"/>
      <c r="J301" s="106" t="s">
        <v>1552</v>
      </c>
      <c r="K301" s="143"/>
      <c r="L301" s="106"/>
      <c r="M301" s="106"/>
      <c r="N301" s="142"/>
      <c r="O301" s="183" t="s">
        <v>1342</v>
      </c>
      <c r="P301" s="188">
        <v>1</v>
      </c>
      <c r="Q301"/>
    </row>
    <row r="302" spans="1:17" ht="12.75">
      <c r="A302" s="47">
        <v>207</v>
      </c>
      <c r="B302" s="123" t="s">
        <v>2759</v>
      </c>
      <c r="C302" s="95" t="s">
        <v>1880</v>
      </c>
      <c r="D302" s="95"/>
      <c r="E302" s="248"/>
      <c r="F302" s="95" t="s">
        <v>3176</v>
      </c>
      <c r="G302" s="95"/>
      <c r="H302" s="95"/>
      <c r="J302" s="106" t="s">
        <v>3568</v>
      </c>
      <c r="K302" s="143"/>
      <c r="L302" s="106"/>
      <c r="M302" s="106"/>
      <c r="N302" s="142"/>
      <c r="O302" s="183" t="s">
        <v>1342</v>
      </c>
      <c r="P302" s="188">
        <v>1</v>
      </c>
      <c r="Q302"/>
    </row>
    <row r="303" spans="1:17" ht="12.75">
      <c r="A303" s="47">
        <v>208</v>
      </c>
      <c r="B303" s="123" t="s">
        <v>2760</v>
      </c>
      <c r="C303" s="95" t="s">
        <v>1880</v>
      </c>
      <c r="D303" s="95"/>
      <c r="E303" s="248"/>
      <c r="F303" s="95" t="s">
        <v>3177</v>
      </c>
      <c r="G303" s="95"/>
      <c r="H303" s="95"/>
      <c r="J303" s="106" t="s">
        <v>3567</v>
      </c>
      <c r="K303" s="143"/>
      <c r="L303" s="106"/>
      <c r="M303" s="106"/>
      <c r="N303" s="140"/>
      <c r="O303" s="183" t="s">
        <v>1342</v>
      </c>
      <c r="P303" s="188">
        <v>1</v>
      </c>
      <c r="Q303"/>
    </row>
    <row r="304" spans="1:17" ht="12.75">
      <c r="A304" s="47">
        <v>209</v>
      </c>
      <c r="B304" s="123" t="s">
        <v>2761</v>
      </c>
      <c r="C304" s="95" t="s">
        <v>1880</v>
      </c>
      <c r="D304" s="95"/>
      <c r="E304" s="248"/>
      <c r="F304" s="95" t="s">
        <v>3178</v>
      </c>
      <c r="G304" s="95"/>
      <c r="H304" s="95"/>
      <c r="J304" s="106" t="s">
        <v>3566</v>
      </c>
      <c r="K304" s="143"/>
      <c r="L304" s="106"/>
      <c r="M304" s="106"/>
      <c r="N304" s="142"/>
      <c r="O304" s="183" t="s">
        <v>1342</v>
      </c>
      <c r="P304" s="188">
        <v>1</v>
      </c>
      <c r="Q304"/>
    </row>
    <row r="305" spans="1:17" ht="12.75">
      <c r="A305" s="134">
        <v>210</v>
      </c>
      <c r="B305" s="122" t="s">
        <v>2762</v>
      </c>
      <c r="C305" s="108" t="s">
        <v>1880</v>
      </c>
      <c r="D305" s="108"/>
      <c r="E305" s="108"/>
      <c r="F305" s="108" t="s">
        <v>3179</v>
      </c>
      <c r="G305" s="108"/>
      <c r="H305" s="108"/>
      <c r="I305" s="110"/>
      <c r="J305" s="109" t="s">
        <v>3565</v>
      </c>
      <c r="K305" s="144"/>
      <c r="L305" s="109"/>
      <c r="M305" s="109"/>
      <c r="N305" s="141"/>
      <c r="O305" s="184" t="s">
        <v>1342</v>
      </c>
      <c r="P305" s="189">
        <v>1</v>
      </c>
      <c r="Q305"/>
    </row>
    <row r="306" spans="9:17" ht="16.5" customHeight="1">
      <c r="I306" s="191" t="s">
        <v>3343</v>
      </c>
      <c r="Q306"/>
    </row>
    <row r="307" spans="7:17" ht="12.75">
      <c r="G307" s="95"/>
      <c r="H307" s="95"/>
      <c r="J307" s="95" t="s">
        <v>506</v>
      </c>
      <c r="K307" s="95" t="s">
        <v>507</v>
      </c>
      <c r="L307" s="95"/>
      <c r="M307" s="95" t="s">
        <v>508</v>
      </c>
      <c r="N307" s="102" t="s">
        <v>509</v>
      </c>
      <c r="Q307"/>
    </row>
    <row r="308" spans="1:16" ht="12.75">
      <c r="A308" s="104" t="s">
        <v>510</v>
      </c>
      <c r="B308" s="103" t="s">
        <v>1228</v>
      </c>
      <c r="C308" s="103" t="s">
        <v>511</v>
      </c>
      <c r="D308" s="103" t="s">
        <v>3332</v>
      </c>
      <c r="E308" s="248"/>
      <c r="F308" s="130" t="s">
        <v>513</v>
      </c>
      <c r="G308" s="103" t="s">
        <v>514</v>
      </c>
      <c r="H308" s="103" t="s">
        <v>3344</v>
      </c>
      <c r="I308" s="104" t="s">
        <v>1878</v>
      </c>
      <c r="J308" s="86" t="s">
        <v>3345</v>
      </c>
      <c r="K308" s="132" t="s">
        <v>1614</v>
      </c>
      <c r="L308" s="86" t="s">
        <v>1615</v>
      </c>
      <c r="M308" s="131" t="s">
        <v>1616</v>
      </c>
      <c r="N308" s="86" t="s">
        <v>1617</v>
      </c>
      <c r="O308" s="104" t="s">
        <v>2725</v>
      </c>
      <c r="P308" s="178" t="s">
        <v>1553</v>
      </c>
    </row>
    <row r="309" spans="4:17" ht="12.75">
      <c r="D309" s="106"/>
      <c r="E309" s="248"/>
      <c r="G309" s="106"/>
      <c r="H309" s="251"/>
      <c r="I309" s="97" t="s">
        <v>1879</v>
      </c>
      <c r="P309" s="187"/>
      <c r="Q309"/>
    </row>
    <row r="310" spans="4:17" ht="12.75">
      <c r="D310" s="106"/>
      <c r="E310" s="248"/>
      <c r="G310" s="106"/>
      <c r="H310" s="251"/>
      <c r="P310" s="187"/>
      <c r="Q310"/>
    </row>
    <row r="311" spans="3:17" ht="12.75">
      <c r="C311" s="95"/>
      <c r="D311" s="95"/>
      <c r="E311" s="248"/>
      <c r="F311" s="95"/>
      <c r="G311" s="95" t="s">
        <v>1555</v>
      </c>
      <c r="H311" s="95"/>
      <c r="J311" s="106" t="s">
        <v>12</v>
      </c>
      <c r="K311" s="143" t="s">
        <v>1055</v>
      </c>
      <c r="L311" s="106" t="s">
        <v>2464</v>
      </c>
      <c r="M311" s="106" t="s">
        <v>2478</v>
      </c>
      <c r="N311" s="142" t="s">
        <v>2492</v>
      </c>
      <c r="P311" s="15">
        <v>0</v>
      </c>
      <c r="Q311"/>
    </row>
    <row r="312" spans="3:17" ht="12.75">
      <c r="C312" s="95"/>
      <c r="D312" s="95"/>
      <c r="E312" s="248"/>
      <c r="F312" s="95"/>
      <c r="G312" s="95"/>
      <c r="H312" s="95"/>
      <c r="J312" s="106" t="s">
        <v>11</v>
      </c>
      <c r="K312" s="143" t="s">
        <v>1056</v>
      </c>
      <c r="L312" s="106" t="s">
        <v>2465</v>
      </c>
      <c r="M312" s="106" t="s">
        <v>2479</v>
      </c>
      <c r="N312" s="142" t="s">
        <v>2493</v>
      </c>
      <c r="P312" s="15">
        <v>0</v>
      </c>
      <c r="Q312"/>
    </row>
    <row r="313" spans="1:17" ht="12.75">
      <c r="A313" s="47">
        <v>211</v>
      </c>
      <c r="B313" s="123" t="s">
        <v>2763</v>
      </c>
      <c r="C313" s="95" t="s">
        <v>1880</v>
      </c>
      <c r="D313" s="95" t="s">
        <v>1290</v>
      </c>
      <c r="E313" s="248"/>
      <c r="F313" s="95" t="s">
        <v>3180</v>
      </c>
      <c r="G313" s="95"/>
      <c r="H313" s="95"/>
      <c r="J313" s="106" t="s">
        <v>1561</v>
      </c>
      <c r="K313" s="143"/>
      <c r="L313" s="106"/>
      <c r="M313" s="106"/>
      <c r="N313" s="142"/>
      <c r="O313" s="183" t="s">
        <v>1342</v>
      </c>
      <c r="P313" s="188">
        <v>1</v>
      </c>
      <c r="Q313"/>
    </row>
    <row r="314" spans="1:17" ht="12.75">
      <c r="A314" s="47">
        <v>212</v>
      </c>
      <c r="B314" s="123" t="s">
        <v>2764</v>
      </c>
      <c r="C314" s="95" t="s">
        <v>1880</v>
      </c>
      <c r="D314" s="95"/>
      <c r="E314" s="248"/>
      <c r="F314" s="95" t="s">
        <v>3181</v>
      </c>
      <c r="G314" s="95"/>
      <c r="H314" s="95"/>
      <c r="I314" s="257"/>
      <c r="J314" s="106" t="s">
        <v>1560</v>
      </c>
      <c r="K314" s="143"/>
      <c r="L314" s="106"/>
      <c r="M314" s="106"/>
      <c r="N314" s="142"/>
      <c r="O314" s="183" t="s">
        <v>1342</v>
      </c>
      <c r="P314" s="188">
        <v>1</v>
      </c>
      <c r="Q314"/>
    </row>
    <row r="315" spans="1:17" ht="12.75">
      <c r="A315" s="47">
        <v>213</v>
      </c>
      <c r="B315" s="123" t="s">
        <v>3188</v>
      </c>
      <c r="C315" s="95" t="s">
        <v>1880</v>
      </c>
      <c r="D315" s="95"/>
      <c r="E315" s="248"/>
      <c r="F315" s="95" t="s">
        <v>3182</v>
      </c>
      <c r="G315" s="95"/>
      <c r="H315" s="95"/>
      <c r="J315" s="106" t="s">
        <v>1559</v>
      </c>
      <c r="K315" s="143"/>
      <c r="L315" s="106"/>
      <c r="M315" s="106"/>
      <c r="N315" s="142"/>
      <c r="O315" s="183" t="s">
        <v>1342</v>
      </c>
      <c r="P315" s="188">
        <v>1</v>
      </c>
      <c r="Q315"/>
    </row>
    <row r="316" spans="1:17" ht="12.75">
      <c r="A316" s="47">
        <v>214</v>
      </c>
      <c r="B316" s="123" t="s">
        <v>3189</v>
      </c>
      <c r="C316" s="95" t="s">
        <v>1880</v>
      </c>
      <c r="D316" s="95"/>
      <c r="E316" s="248"/>
      <c r="F316" s="95" t="s">
        <v>3183</v>
      </c>
      <c r="G316" s="95"/>
      <c r="H316" s="95"/>
      <c r="J316" s="106" t="s">
        <v>1558</v>
      </c>
      <c r="K316" s="143"/>
      <c r="L316" s="106"/>
      <c r="M316" s="106"/>
      <c r="N316" s="140"/>
      <c r="O316" s="183" t="s">
        <v>1342</v>
      </c>
      <c r="P316" s="188">
        <v>1</v>
      </c>
      <c r="Q316"/>
    </row>
    <row r="317" spans="1:17" ht="12.75">
      <c r="A317" s="47">
        <v>215</v>
      </c>
      <c r="B317" s="123" t="s">
        <v>3190</v>
      </c>
      <c r="C317" s="95" t="s">
        <v>1880</v>
      </c>
      <c r="D317" s="95"/>
      <c r="E317" s="248"/>
      <c r="F317" s="95" t="s">
        <v>3184</v>
      </c>
      <c r="G317" s="95"/>
      <c r="H317" s="95"/>
      <c r="J317" s="106" t="s">
        <v>1557</v>
      </c>
      <c r="K317" s="143"/>
      <c r="L317" s="106"/>
      <c r="M317" s="106"/>
      <c r="N317" s="142"/>
      <c r="O317" s="183" t="s">
        <v>1342</v>
      </c>
      <c r="P317" s="188">
        <v>1</v>
      </c>
      <c r="Q317"/>
    </row>
    <row r="318" spans="1:17" ht="12.75">
      <c r="A318" s="134">
        <v>216</v>
      </c>
      <c r="B318" s="122" t="s">
        <v>3191</v>
      </c>
      <c r="C318" s="108" t="s">
        <v>1880</v>
      </c>
      <c r="D318" s="108"/>
      <c r="E318" s="108"/>
      <c r="F318" s="108" t="s">
        <v>3185</v>
      </c>
      <c r="G318" s="108"/>
      <c r="H318" s="108"/>
      <c r="I318" s="110"/>
      <c r="J318" s="109" t="s">
        <v>1556</v>
      </c>
      <c r="K318" s="144"/>
      <c r="L318" s="109"/>
      <c r="M318" s="109"/>
      <c r="N318" s="141"/>
      <c r="O318" s="184" t="s">
        <v>1342</v>
      </c>
      <c r="P318" s="189">
        <v>1</v>
      </c>
      <c r="Q318"/>
    </row>
    <row r="319" spans="7:17" ht="12.75">
      <c r="G319" s="106" t="s">
        <v>1562</v>
      </c>
      <c r="H319" s="251"/>
      <c r="I319" s="316"/>
      <c r="J319" s="106" t="s">
        <v>14</v>
      </c>
      <c r="K319" s="143" t="s">
        <v>1055</v>
      </c>
      <c r="L319" s="106" t="s">
        <v>2466</v>
      </c>
      <c r="M319" s="106" t="s">
        <v>2480</v>
      </c>
      <c r="N319" s="142" t="s">
        <v>2494</v>
      </c>
      <c r="O319" s="183" t="s">
        <v>1342</v>
      </c>
      <c r="P319" s="188">
        <v>1</v>
      </c>
      <c r="Q319"/>
    </row>
    <row r="320" spans="1:17" ht="12.75">
      <c r="A320" s="47">
        <v>217</v>
      </c>
      <c r="B320" s="123" t="s">
        <v>3049</v>
      </c>
      <c r="C320" s="123" t="s">
        <v>1880</v>
      </c>
      <c r="D320" s="106" t="s">
        <v>1686</v>
      </c>
      <c r="E320" s="248">
        <f>19994.1624-854</f>
        <v>19140.1624</v>
      </c>
      <c r="F320" s="123" t="s">
        <v>1075</v>
      </c>
      <c r="G320" s="106"/>
      <c r="H320" s="251"/>
      <c r="I320" s="316"/>
      <c r="J320" s="106" t="s">
        <v>14</v>
      </c>
      <c r="K320" s="143" t="s">
        <v>1056</v>
      </c>
      <c r="L320" s="106" t="s">
        <v>2467</v>
      </c>
      <c r="M320" s="106" t="s">
        <v>2481</v>
      </c>
      <c r="N320" s="142" t="s">
        <v>2495</v>
      </c>
      <c r="O320" s="183" t="s">
        <v>1342</v>
      </c>
      <c r="P320" s="188">
        <v>1</v>
      </c>
      <c r="Q320"/>
    </row>
    <row r="321" spans="1:17" ht="12.75">
      <c r="A321" s="47">
        <v>218</v>
      </c>
      <c r="B321" s="123" t="s">
        <v>3050</v>
      </c>
      <c r="C321" s="123" t="s">
        <v>1880</v>
      </c>
      <c r="D321" s="106"/>
      <c r="E321" s="248">
        <f>19994.1624-856.5</f>
        <v>19137.6624</v>
      </c>
      <c r="F321" s="123" t="s">
        <v>1076</v>
      </c>
      <c r="H321" s="298"/>
      <c r="I321" s="316"/>
      <c r="J321" s="106" t="s">
        <v>13</v>
      </c>
      <c r="O321" s="183" t="s">
        <v>1342</v>
      </c>
      <c r="P321" s="188">
        <v>1</v>
      </c>
      <c r="Q321"/>
    </row>
    <row r="322" spans="1:17" ht="12.75">
      <c r="A322" s="47">
        <v>219</v>
      </c>
      <c r="B322" s="123" t="s">
        <v>3051</v>
      </c>
      <c r="C322" s="123" t="s">
        <v>1880</v>
      </c>
      <c r="E322" s="248">
        <f>19994.1624-859</f>
        <v>19135.1624</v>
      </c>
      <c r="F322" s="123" t="s">
        <v>1077</v>
      </c>
      <c r="G322" s="106"/>
      <c r="H322" s="298"/>
      <c r="I322" s="316"/>
      <c r="J322" s="106" t="s">
        <v>13</v>
      </c>
      <c r="O322" s="183" t="s">
        <v>1342</v>
      </c>
      <c r="P322" s="188">
        <v>1</v>
      </c>
      <c r="Q322"/>
    </row>
    <row r="323" spans="1:17" ht="12.75">
      <c r="A323" s="47">
        <v>220</v>
      </c>
      <c r="B323" s="123" t="s">
        <v>3192</v>
      </c>
      <c r="C323" s="123" t="s">
        <v>1880</v>
      </c>
      <c r="D323" s="106" t="s">
        <v>1294</v>
      </c>
      <c r="E323" s="248"/>
      <c r="F323" s="123" t="s">
        <v>3318</v>
      </c>
      <c r="G323" s="106"/>
      <c r="H323" s="298"/>
      <c r="I323" s="316"/>
      <c r="J323" s="106" t="s">
        <v>1568</v>
      </c>
      <c r="K323" s="143"/>
      <c r="L323" s="106"/>
      <c r="M323" s="106"/>
      <c r="N323" s="142"/>
      <c r="O323" s="183" t="s">
        <v>1342</v>
      </c>
      <c r="P323" s="188">
        <v>1</v>
      </c>
      <c r="Q323"/>
    </row>
    <row r="324" spans="1:17" ht="12.75">
      <c r="A324" s="47">
        <v>221</v>
      </c>
      <c r="B324" s="123" t="s">
        <v>3193</v>
      </c>
      <c r="C324" s="123" t="s">
        <v>1880</v>
      </c>
      <c r="D324" s="106"/>
      <c r="E324" s="248"/>
      <c r="F324" s="123" t="s">
        <v>3319</v>
      </c>
      <c r="G324" s="106"/>
      <c r="H324" s="298"/>
      <c r="I324" s="316"/>
      <c r="J324" s="106" t="s">
        <v>1567</v>
      </c>
      <c r="K324" s="143"/>
      <c r="L324" s="106"/>
      <c r="M324" s="106"/>
      <c r="N324" s="142"/>
      <c r="O324" s="183" t="s">
        <v>1342</v>
      </c>
      <c r="P324" s="188">
        <v>1</v>
      </c>
      <c r="Q324"/>
    </row>
    <row r="325" spans="1:17" ht="12.75">
      <c r="A325" s="47">
        <v>222</v>
      </c>
      <c r="B325" s="123" t="s">
        <v>3194</v>
      </c>
      <c r="C325" s="123" t="s">
        <v>1880</v>
      </c>
      <c r="E325" s="248"/>
      <c r="F325" s="123" t="s">
        <v>3320</v>
      </c>
      <c r="G325" s="106"/>
      <c r="H325" s="251"/>
      <c r="I325" s="316"/>
      <c r="J325" s="106" t="s">
        <v>1566</v>
      </c>
      <c r="K325" s="143"/>
      <c r="L325" s="106"/>
      <c r="M325" s="106"/>
      <c r="N325" s="142"/>
      <c r="O325" s="183" t="s">
        <v>1342</v>
      </c>
      <c r="P325" s="188">
        <v>1</v>
      </c>
      <c r="Q325"/>
    </row>
    <row r="326" spans="1:17" ht="12.75">
      <c r="A326" s="47">
        <v>223</v>
      </c>
      <c r="B326" s="123" t="s">
        <v>3195</v>
      </c>
      <c r="C326" s="123" t="s">
        <v>1880</v>
      </c>
      <c r="D326" s="106"/>
      <c r="E326" s="248"/>
      <c r="F326" s="123" t="s">
        <v>3321</v>
      </c>
      <c r="G326" s="106"/>
      <c r="H326" s="251"/>
      <c r="I326" s="316"/>
      <c r="J326" s="106" t="s">
        <v>1565</v>
      </c>
      <c r="K326" s="143"/>
      <c r="L326" s="106"/>
      <c r="M326" s="106"/>
      <c r="N326" s="140"/>
      <c r="O326" s="183" t="s">
        <v>1342</v>
      </c>
      <c r="P326" s="188">
        <v>1</v>
      </c>
      <c r="Q326"/>
    </row>
    <row r="327" spans="1:17" ht="12.75">
      <c r="A327" s="47">
        <v>224</v>
      </c>
      <c r="B327" s="123" t="s">
        <v>3196</v>
      </c>
      <c r="C327" s="123" t="s">
        <v>1880</v>
      </c>
      <c r="D327" s="106"/>
      <c r="E327" s="248"/>
      <c r="F327" s="123" t="s">
        <v>3322</v>
      </c>
      <c r="G327" s="106"/>
      <c r="H327" s="251"/>
      <c r="I327" s="316"/>
      <c r="J327" s="106" t="s">
        <v>1564</v>
      </c>
      <c r="K327" s="143"/>
      <c r="L327" s="106"/>
      <c r="M327" s="106"/>
      <c r="N327" s="142"/>
      <c r="O327" s="183" t="s">
        <v>1342</v>
      </c>
      <c r="P327" s="188">
        <v>1</v>
      </c>
      <c r="Q327"/>
    </row>
    <row r="328" spans="1:17" ht="12.75">
      <c r="A328" s="134">
        <v>225</v>
      </c>
      <c r="B328" s="122" t="s">
        <v>3197</v>
      </c>
      <c r="C328" s="122" t="s">
        <v>1880</v>
      </c>
      <c r="D328" s="109"/>
      <c r="E328" s="291"/>
      <c r="F328" s="122" t="s">
        <v>3323</v>
      </c>
      <c r="G328" s="109"/>
      <c r="H328" s="300"/>
      <c r="I328" s="332"/>
      <c r="J328" s="109" t="s">
        <v>1563</v>
      </c>
      <c r="K328" s="144"/>
      <c r="L328" s="109"/>
      <c r="M328" s="109"/>
      <c r="N328" s="141"/>
      <c r="O328" s="184" t="s">
        <v>1342</v>
      </c>
      <c r="P328" s="189">
        <v>1</v>
      </c>
      <c r="Q328"/>
    </row>
    <row r="329" spans="3:21" ht="12.75" customHeight="1">
      <c r="C329" s="95"/>
      <c r="D329" s="95"/>
      <c r="E329" s="248"/>
      <c r="F329" s="95"/>
      <c r="G329" s="95" t="s">
        <v>1569</v>
      </c>
      <c r="H329" s="95"/>
      <c r="J329" s="106" t="s">
        <v>16</v>
      </c>
      <c r="K329" s="143" t="s">
        <v>1055</v>
      </c>
      <c r="L329" s="106" t="s">
        <v>2468</v>
      </c>
      <c r="M329" s="106" t="s">
        <v>2482</v>
      </c>
      <c r="N329" s="142" t="s">
        <v>525</v>
      </c>
      <c r="P329" s="15">
        <v>0</v>
      </c>
      <c r="Q329" s="98"/>
      <c r="R329" s="98"/>
      <c r="S329" s="98"/>
      <c r="T329" s="98"/>
      <c r="U329" s="98"/>
    </row>
    <row r="330" spans="2:16" s="105" customFormat="1" ht="12.75" customHeight="1">
      <c r="B330" s="123"/>
      <c r="C330" s="95"/>
      <c r="D330" s="95"/>
      <c r="E330" s="248"/>
      <c r="F330" s="95"/>
      <c r="G330" s="95"/>
      <c r="H330" s="95"/>
      <c r="I330" s="97"/>
      <c r="J330" s="106" t="s">
        <v>15</v>
      </c>
      <c r="K330" s="143" t="s">
        <v>1056</v>
      </c>
      <c r="L330" s="106" t="s">
        <v>2469</v>
      </c>
      <c r="M330" s="106" t="s">
        <v>2483</v>
      </c>
      <c r="N330" s="142" t="s">
        <v>526</v>
      </c>
      <c r="O330" s="97"/>
      <c r="P330" s="15">
        <v>0</v>
      </c>
    </row>
    <row r="331" spans="1:21" ht="12.75" customHeight="1">
      <c r="A331" s="47">
        <v>226</v>
      </c>
      <c r="B331" s="123" t="s">
        <v>3198</v>
      </c>
      <c r="C331" s="95" t="s">
        <v>1880</v>
      </c>
      <c r="D331" s="95" t="s">
        <v>1298</v>
      </c>
      <c r="E331" s="248"/>
      <c r="F331" s="95" t="s">
        <v>3107</v>
      </c>
      <c r="G331" s="95"/>
      <c r="H331" s="95"/>
      <c r="J331" s="106" t="s">
        <v>1575</v>
      </c>
      <c r="K331" s="143"/>
      <c r="L331" s="106"/>
      <c r="M331" s="106"/>
      <c r="N331" s="142"/>
      <c r="O331" s="183" t="s">
        <v>1342</v>
      </c>
      <c r="P331" s="188">
        <v>1</v>
      </c>
      <c r="Q331" s="98"/>
      <c r="R331" s="98"/>
      <c r="S331" s="98"/>
      <c r="T331" s="98"/>
      <c r="U331" s="98"/>
    </row>
    <row r="332" spans="1:21" ht="12.75" customHeight="1">
      <c r="A332" s="47">
        <v>227</v>
      </c>
      <c r="B332" s="123" t="s">
        <v>3199</v>
      </c>
      <c r="C332" s="95" t="s">
        <v>1880</v>
      </c>
      <c r="D332" s="95"/>
      <c r="E332" s="248"/>
      <c r="F332" s="95" t="s">
        <v>3108</v>
      </c>
      <c r="G332" s="95"/>
      <c r="H332" s="95"/>
      <c r="I332" s="257"/>
      <c r="J332" s="106" t="s">
        <v>1574</v>
      </c>
      <c r="K332" s="143"/>
      <c r="L332" s="106"/>
      <c r="M332" s="106"/>
      <c r="N332" s="142"/>
      <c r="O332" s="183" t="s">
        <v>1342</v>
      </c>
      <c r="P332" s="188">
        <v>1</v>
      </c>
      <c r="Q332" s="98"/>
      <c r="R332" s="98"/>
      <c r="S332" s="98"/>
      <c r="T332" s="98"/>
      <c r="U332" s="98"/>
    </row>
    <row r="333" spans="1:17" ht="12.75">
      <c r="A333" s="47">
        <v>228</v>
      </c>
      <c r="B333" s="123" t="s">
        <v>3200</v>
      </c>
      <c r="C333" s="95" t="s">
        <v>1880</v>
      </c>
      <c r="D333" s="95"/>
      <c r="E333" s="248"/>
      <c r="F333" s="95" t="s">
        <v>3109</v>
      </c>
      <c r="G333" s="95"/>
      <c r="H333" s="95"/>
      <c r="J333" s="106" t="s">
        <v>1573</v>
      </c>
      <c r="K333" s="143"/>
      <c r="L333" s="106"/>
      <c r="M333" s="106"/>
      <c r="N333" s="142"/>
      <c r="O333" s="183" t="s">
        <v>1342</v>
      </c>
      <c r="P333" s="188">
        <v>1</v>
      </c>
      <c r="Q333"/>
    </row>
    <row r="334" spans="1:17" ht="12.75">
      <c r="A334" s="47">
        <v>229</v>
      </c>
      <c r="B334" s="123" t="s">
        <v>3201</v>
      </c>
      <c r="C334" s="95" t="s">
        <v>1880</v>
      </c>
      <c r="D334" s="95"/>
      <c r="E334" s="248"/>
      <c r="F334" s="95" t="s">
        <v>3110</v>
      </c>
      <c r="G334" s="95"/>
      <c r="H334" s="95"/>
      <c r="J334" s="106" t="s">
        <v>1572</v>
      </c>
      <c r="K334" s="143"/>
      <c r="L334" s="106"/>
      <c r="M334" s="106"/>
      <c r="N334" s="140"/>
      <c r="O334" s="183" t="s">
        <v>1342</v>
      </c>
      <c r="P334" s="188">
        <v>1</v>
      </c>
      <c r="Q334"/>
    </row>
    <row r="335" spans="1:17" ht="12.75">
      <c r="A335" s="47">
        <v>230</v>
      </c>
      <c r="B335" s="123" t="s">
        <v>3202</v>
      </c>
      <c r="C335" s="95" t="s">
        <v>1880</v>
      </c>
      <c r="D335" s="95"/>
      <c r="E335" s="248"/>
      <c r="F335" s="95" t="s">
        <v>3111</v>
      </c>
      <c r="G335" s="95"/>
      <c r="H335" s="95"/>
      <c r="J335" s="106" t="s">
        <v>1571</v>
      </c>
      <c r="K335" s="143"/>
      <c r="L335" s="106"/>
      <c r="M335" s="106"/>
      <c r="N335" s="142"/>
      <c r="O335" s="183" t="s">
        <v>1342</v>
      </c>
      <c r="P335" s="188">
        <v>1</v>
      </c>
      <c r="Q335"/>
    </row>
    <row r="336" spans="1:17" ht="12.75">
      <c r="A336" s="134">
        <v>231</v>
      </c>
      <c r="B336" s="122" t="s">
        <v>3203</v>
      </c>
      <c r="C336" s="108" t="s">
        <v>1880</v>
      </c>
      <c r="D336" s="108"/>
      <c r="E336" s="108"/>
      <c r="F336" s="108" t="s">
        <v>3112</v>
      </c>
      <c r="G336" s="108"/>
      <c r="H336" s="108"/>
      <c r="I336" s="110"/>
      <c r="J336" s="109" t="s">
        <v>1570</v>
      </c>
      <c r="K336" s="144"/>
      <c r="L336" s="109"/>
      <c r="M336" s="109"/>
      <c r="N336" s="141"/>
      <c r="O336" s="184" t="s">
        <v>1342</v>
      </c>
      <c r="P336" s="189">
        <v>1</v>
      </c>
      <c r="Q336"/>
    </row>
    <row r="337" spans="1:17" ht="12.75">
      <c r="A337" s="47"/>
      <c r="B337" s="95"/>
      <c r="C337" s="95"/>
      <c r="D337" s="95"/>
      <c r="E337" s="248"/>
      <c r="F337" s="95"/>
      <c r="G337" s="95" t="s">
        <v>1576</v>
      </c>
      <c r="H337" s="95"/>
      <c r="J337" s="106" t="s">
        <v>18</v>
      </c>
      <c r="K337" s="143" t="s">
        <v>1055</v>
      </c>
      <c r="L337" s="106" t="s">
        <v>2470</v>
      </c>
      <c r="M337" s="106" t="s">
        <v>2484</v>
      </c>
      <c r="N337" s="142" t="s">
        <v>527</v>
      </c>
      <c r="P337" s="15">
        <v>0</v>
      </c>
      <c r="Q337"/>
    </row>
    <row r="338" spans="1:17" ht="12.75">
      <c r="A338" s="47"/>
      <c r="B338" s="95"/>
      <c r="C338" s="95"/>
      <c r="D338" s="95"/>
      <c r="E338" s="248"/>
      <c r="F338" s="95"/>
      <c r="G338" s="95"/>
      <c r="H338" s="95"/>
      <c r="J338" s="106" t="s">
        <v>17</v>
      </c>
      <c r="K338" s="143" t="s">
        <v>1056</v>
      </c>
      <c r="L338" s="106" t="s">
        <v>2471</v>
      </c>
      <c r="M338" s="106" t="s">
        <v>2485</v>
      </c>
      <c r="N338" s="142" t="s">
        <v>528</v>
      </c>
      <c r="P338" s="15">
        <v>0</v>
      </c>
      <c r="Q338"/>
    </row>
    <row r="339" spans="1:17" ht="12.75">
      <c r="A339" s="47">
        <v>232</v>
      </c>
      <c r="B339" s="123" t="s">
        <v>3204</v>
      </c>
      <c r="C339" s="95" t="s">
        <v>1880</v>
      </c>
      <c r="D339" s="95" t="s">
        <v>1301</v>
      </c>
      <c r="E339" s="248"/>
      <c r="F339" s="95" t="s">
        <v>3071</v>
      </c>
      <c r="G339" s="95"/>
      <c r="H339" s="95"/>
      <c r="J339" s="106" t="s">
        <v>1582</v>
      </c>
      <c r="K339" s="143"/>
      <c r="L339" s="106"/>
      <c r="M339" s="106"/>
      <c r="N339" s="142"/>
      <c r="O339" s="183" t="s">
        <v>1342</v>
      </c>
      <c r="P339" s="188">
        <v>1</v>
      </c>
      <c r="Q339"/>
    </row>
    <row r="340" spans="1:17" ht="12.75">
      <c r="A340" s="47">
        <v>233</v>
      </c>
      <c r="B340" s="123" t="s">
        <v>3205</v>
      </c>
      <c r="C340" s="95" t="s">
        <v>1880</v>
      </c>
      <c r="D340" s="95"/>
      <c r="E340" s="248"/>
      <c r="F340" s="95" t="s">
        <v>3072</v>
      </c>
      <c r="G340" s="95"/>
      <c r="H340" s="95"/>
      <c r="I340" s="257"/>
      <c r="J340" s="106" t="s">
        <v>1581</v>
      </c>
      <c r="K340" s="143"/>
      <c r="L340" s="106"/>
      <c r="M340" s="106"/>
      <c r="N340" s="142"/>
      <c r="O340" s="183" t="s">
        <v>1342</v>
      </c>
      <c r="P340" s="188">
        <v>1</v>
      </c>
      <c r="Q340"/>
    </row>
    <row r="341" spans="1:17" ht="12.75">
      <c r="A341" s="47">
        <v>234</v>
      </c>
      <c r="B341" s="123" t="s">
        <v>3206</v>
      </c>
      <c r="C341" s="95" t="s">
        <v>1880</v>
      </c>
      <c r="D341" s="95"/>
      <c r="E341" s="248"/>
      <c r="F341" s="95" t="s">
        <v>3073</v>
      </c>
      <c r="G341" s="95"/>
      <c r="H341" s="95"/>
      <c r="J341" s="106" t="s">
        <v>1580</v>
      </c>
      <c r="K341" s="143"/>
      <c r="L341" s="106"/>
      <c r="M341" s="106"/>
      <c r="N341" s="142"/>
      <c r="O341" s="183" t="s">
        <v>1342</v>
      </c>
      <c r="P341" s="188">
        <v>1</v>
      </c>
      <c r="Q341"/>
    </row>
    <row r="342" spans="1:17" ht="12.75">
      <c r="A342" s="47">
        <v>235</v>
      </c>
      <c r="B342" s="123" t="s">
        <v>3207</v>
      </c>
      <c r="C342" s="95" t="s">
        <v>1880</v>
      </c>
      <c r="D342" s="95"/>
      <c r="E342" s="248"/>
      <c r="F342" s="95" t="s">
        <v>3074</v>
      </c>
      <c r="G342" s="95"/>
      <c r="H342" s="95"/>
      <c r="J342" s="106" t="s">
        <v>1579</v>
      </c>
      <c r="K342" s="143"/>
      <c r="L342" s="106"/>
      <c r="M342" s="106"/>
      <c r="N342" s="140"/>
      <c r="O342" s="183" t="s">
        <v>1342</v>
      </c>
      <c r="P342" s="188">
        <v>1</v>
      </c>
      <c r="Q342"/>
    </row>
    <row r="343" spans="1:17" ht="12.75">
      <c r="A343" s="47">
        <v>236</v>
      </c>
      <c r="B343" s="123" t="s">
        <v>3208</v>
      </c>
      <c r="C343" s="95" t="s">
        <v>1880</v>
      </c>
      <c r="D343" s="95"/>
      <c r="E343" s="248"/>
      <c r="F343" s="95" t="s">
        <v>3075</v>
      </c>
      <c r="G343" s="95"/>
      <c r="H343" s="95"/>
      <c r="J343" s="106" t="s">
        <v>1578</v>
      </c>
      <c r="K343" s="143"/>
      <c r="L343" s="106"/>
      <c r="M343" s="106"/>
      <c r="N343" s="142"/>
      <c r="O343" s="183" t="s">
        <v>1342</v>
      </c>
      <c r="P343" s="188">
        <v>1</v>
      </c>
      <c r="Q343"/>
    </row>
    <row r="344" spans="1:17" ht="12.75">
      <c r="A344" s="134">
        <v>237</v>
      </c>
      <c r="B344" s="122" t="s">
        <v>3209</v>
      </c>
      <c r="C344" s="108" t="s">
        <v>1880</v>
      </c>
      <c r="D344" s="108"/>
      <c r="E344" s="108"/>
      <c r="F344" s="108" t="s">
        <v>3076</v>
      </c>
      <c r="G344" s="108"/>
      <c r="H344" s="108"/>
      <c r="I344" s="110"/>
      <c r="J344" s="109" t="s">
        <v>1577</v>
      </c>
      <c r="K344" s="144"/>
      <c r="L344" s="109"/>
      <c r="M344" s="109"/>
      <c r="N344" s="141"/>
      <c r="O344" s="184" t="s">
        <v>1342</v>
      </c>
      <c r="P344" s="189">
        <v>1</v>
      </c>
      <c r="Q344"/>
    </row>
    <row r="345" spans="3:17" ht="12.75">
      <c r="C345" s="95"/>
      <c r="D345" s="95"/>
      <c r="E345" s="248"/>
      <c r="F345" s="95"/>
      <c r="G345" s="95" t="s">
        <v>1583</v>
      </c>
      <c r="H345" s="95"/>
      <c r="J345" s="106" t="s">
        <v>20</v>
      </c>
      <c r="K345" s="143" t="s">
        <v>1055</v>
      </c>
      <c r="L345" s="106" t="s">
        <v>2472</v>
      </c>
      <c r="M345" s="106" t="s">
        <v>2486</v>
      </c>
      <c r="N345" s="142" t="s">
        <v>529</v>
      </c>
      <c r="P345" s="15">
        <v>0</v>
      </c>
      <c r="Q345"/>
    </row>
    <row r="346" spans="3:17" ht="12.75">
      <c r="C346" s="95"/>
      <c r="D346" s="95"/>
      <c r="E346" s="248"/>
      <c r="F346" s="95"/>
      <c r="G346" s="95"/>
      <c r="H346" s="95"/>
      <c r="J346" s="106" t="s">
        <v>19</v>
      </c>
      <c r="K346" s="143" t="s">
        <v>1056</v>
      </c>
      <c r="L346" s="106" t="s">
        <v>2473</v>
      </c>
      <c r="M346" s="106" t="s">
        <v>2487</v>
      </c>
      <c r="N346" s="142" t="s">
        <v>530</v>
      </c>
      <c r="P346" s="15">
        <v>0</v>
      </c>
      <c r="Q346"/>
    </row>
    <row r="347" spans="1:17" ht="12.75">
      <c r="A347" s="47">
        <v>238</v>
      </c>
      <c r="B347" s="123" t="s">
        <v>3210</v>
      </c>
      <c r="C347" s="95" t="s">
        <v>1880</v>
      </c>
      <c r="D347" s="95" t="s">
        <v>1304</v>
      </c>
      <c r="E347" s="248"/>
      <c r="F347" s="95" t="s">
        <v>3077</v>
      </c>
      <c r="G347" s="95"/>
      <c r="H347" s="95"/>
      <c r="J347" s="106" t="s">
        <v>1589</v>
      </c>
      <c r="K347" s="143"/>
      <c r="L347" s="106"/>
      <c r="M347" s="106"/>
      <c r="N347" s="142"/>
      <c r="O347" s="183" t="s">
        <v>1342</v>
      </c>
      <c r="P347" s="188">
        <v>1</v>
      </c>
      <c r="Q347"/>
    </row>
    <row r="348" spans="1:17" ht="12.75">
      <c r="A348" s="47">
        <v>239</v>
      </c>
      <c r="B348" s="123" t="s">
        <v>3211</v>
      </c>
      <c r="C348" s="95" t="s">
        <v>1880</v>
      </c>
      <c r="D348" s="95"/>
      <c r="E348" s="248"/>
      <c r="F348" s="95" t="s">
        <v>3078</v>
      </c>
      <c r="G348" s="95"/>
      <c r="H348" s="95"/>
      <c r="I348" s="257"/>
      <c r="J348" s="106" t="s">
        <v>1588</v>
      </c>
      <c r="K348" s="143"/>
      <c r="L348" s="106"/>
      <c r="M348" s="106"/>
      <c r="N348" s="142"/>
      <c r="O348" s="183" t="s">
        <v>1342</v>
      </c>
      <c r="P348" s="188">
        <v>1</v>
      </c>
      <c r="Q348"/>
    </row>
    <row r="349" spans="1:17" ht="12.75">
      <c r="A349" s="47">
        <v>240</v>
      </c>
      <c r="B349" s="123" t="s">
        <v>3212</v>
      </c>
      <c r="C349" s="95" t="s">
        <v>1880</v>
      </c>
      <c r="D349" s="95"/>
      <c r="E349" s="248"/>
      <c r="F349" s="95" t="s">
        <v>3079</v>
      </c>
      <c r="G349" s="95"/>
      <c r="H349" s="95"/>
      <c r="J349" s="106" t="s">
        <v>1587</v>
      </c>
      <c r="K349" s="143"/>
      <c r="L349" s="106"/>
      <c r="M349" s="106"/>
      <c r="N349" s="142"/>
      <c r="O349" s="183" t="s">
        <v>1342</v>
      </c>
      <c r="P349" s="188">
        <v>1</v>
      </c>
      <c r="Q349"/>
    </row>
    <row r="350" spans="1:17" ht="12.75">
      <c r="A350" s="47">
        <v>241</v>
      </c>
      <c r="B350" s="123" t="s">
        <v>3213</v>
      </c>
      <c r="C350" s="95" t="s">
        <v>1880</v>
      </c>
      <c r="D350" s="95"/>
      <c r="E350" s="248"/>
      <c r="F350" s="95" t="s">
        <v>3080</v>
      </c>
      <c r="G350" s="95"/>
      <c r="H350" s="95"/>
      <c r="J350" s="106" t="s">
        <v>1586</v>
      </c>
      <c r="K350" s="143"/>
      <c r="L350" s="106"/>
      <c r="M350" s="106"/>
      <c r="N350" s="140"/>
      <c r="O350" s="183" t="s">
        <v>1342</v>
      </c>
      <c r="P350" s="188">
        <v>1</v>
      </c>
      <c r="Q350"/>
    </row>
    <row r="351" spans="1:17" ht="12.75">
      <c r="A351" s="47">
        <v>242</v>
      </c>
      <c r="B351" s="123" t="s">
        <v>3214</v>
      </c>
      <c r="C351" s="95" t="s">
        <v>1880</v>
      </c>
      <c r="D351" s="95"/>
      <c r="E351" s="248"/>
      <c r="F351" s="95" t="s">
        <v>3081</v>
      </c>
      <c r="G351" s="95"/>
      <c r="H351" s="95"/>
      <c r="J351" s="106" t="s">
        <v>1585</v>
      </c>
      <c r="K351" s="143"/>
      <c r="L351" s="106"/>
      <c r="M351" s="106"/>
      <c r="N351" s="142"/>
      <c r="O351" s="183" t="s">
        <v>1342</v>
      </c>
      <c r="P351" s="188">
        <v>1</v>
      </c>
      <c r="Q351"/>
    </row>
    <row r="352" spans="1:17" ht="12.75">
      <c r="A352" s="134">
        <v>243</v>
      </c>
      <c r="B352" s="122" t="s">
        <v>3215</v>
      </c>
      <c r="C352" s="108" t="s">
        <v>1880</v>
      </c>
      <c r="D352" s="108"/>
      <c r="E352" s="108"/>
      <c r="F352" s="108" t="s">
        <v>3082</v>
      </c>
      <c r="G352" s="108"/>
      <c r="H352" s="108"/>
      <c r="I352" s="110"/>
      <c r="J352" s="109" t="s">
        <v>1584</v>
      </c>
      <c r="K352" s="144"/>
      <c r="L352" s="109"/>
      <c r="M352" s="109"/>
      <c r="N352" s="141"/>
      <c r="O352" s="184" t="s">
        <v>1342</v>
      </c>
      <c r="P352" s="189">
        <v>1</v>
      </c>
      <c r="Q352"/>
    </row>
    <row r="353" spans="3:17" ht="12.75">
      <c r="C353" s="95"/>
      <c r="D353" s="95"/>
      <c r="E353" s="248"/>
      <c r="F353" s="95"/>
      <c r="G353" s="95" t="s">
        <v>3624</v>
      </c>
      <c r="H353" s="95"/>
      <c r="J353" s="106" t="s">
        <v>22</v>
      </c>
      <c r="K353" s="143" t="s">
        <v>1055</v>
      </c>
      <c r="L353" s="106" t="s">
        <v>532</v>
      </c>
      <c r="M353" s="106" t="s">
        <v>545</v>
      </c>
      <c r="N353" s="142" t="s">
        <v>559</v>
      </c>
      <c r="P353" s="15">
        <v>0</v>
      </c>
      <c r="Q353"/>
    </row>
    <row r="354" spans="3:17" ht="12.75">
      <c r="C354" s="95"/>
      <c r="D354" s="95"/>
      <c r="E354" s="248"/>
      <c r="F354" s="95"/>
      <c r="G354" s="95"/>
      <c r="H354" s="95"/>
      <c r="J354" s="106" t="s">
        <v>21</v>
      </c>
      <c r="K354" s="143" t="s">
        <v>1056</v>
      </c>
      <c r="L354" s="106" t="s">
        <v>531</v>
      </c>
      <c r="M354" s="106" t="s">
        <v>546</v>
      </c>
      <c r="N354" s="142" t="s">
        <v>560</v>
      </c>
      <c r="P354" s="15">
        <v>0</v>
      </c>
      <c r="Q354"/>
    </row>
    <row r="355" spans="1:17" ht="12.75">
      <c r="A355" s="47">
        <v>244</v>
      </c>
      <c r="B355" s="123" t="s">
        <v>3216</v>
      </c>
      <c r="C355" s="95" t="s">
        <v>1880</v>
      </c>
      <c r="D355" s="95" t="s">
        <v>1307</v>
      </c>
      <c r="E355" s="248"/>
      <c r="F355" s="95" t="s">
        <v>3083</v>
      </c>
      <c r="G355" s="95"/>
      <c r="H355" s="95"/>
      <c r="J355" s="106" t="s">
        <v>3630</v>
      </c>
      <c r="K355" s="143"/>
      <c r="L355" s="106"/>
      <c r="M355" s="106"/>
      <c r="N355" s="142"/>
      <c r="O355" s="183" t="s">
        <v>1342</v>
      </c>
      <c r="P355" s="188">
        <v>1</v>
      </c>
      <c r="Q355"/>
    </row>
    <row r="356" spans="1:17" ht="12.75">
      <c r="A356" s="47">
        <v>245</v>
      </c>
      <c r="B356" s="123" t="s">
        <v>3217</v>
      </c>
      <c r="C356" s="95" t="s">
        <v>1880</v>
      </c>
      <c r="D356" s="95"/>
      <c r="E356" s="248"/>
      <c r="F356" s="95" t="s">
        <v>3084</v>
      </c>
      <c r="G356" s="95"/>
      <c r="H356" s="95"/>
      <c r="I356" s="257"/>
      <c r="J356" s="106" t="s">
        <v>3629</v>
      </c>
      <c r="K356" s="143"/>
      <c r="L356" s="106"/>
      <c r="M356" s="106"/>
      <c r="N356" s="142"/>
      <c r="O356" s="183" t="s">
        <v>1342</v>
      </c>
      <c r="P356" s="188">
        <v>1</v>
      </c>
      <c r="Q356"/>
    </row>
    <row r="357" spans="1:17" ht="12.75">
      <c r="A357" s="47">
        <v>246</v>
      </c>
      <c r="B357" s="123" t="s">
        <v>3218</v>
      </c>
      <c r="C357" s="95" t="s">
        <v>1880</v>
      </c>
      <c r="D357" s="95"/>
      <c r="E357" s="248"/>
      <c r="F357" s="95" t="s">
        <v>3085</v>
      </c>
      <c r="G357" s="95"/>
      <c r="H357" s="95"/>
      <c r="J357" s="106" t="s">
        <v>3628</v>
      </c>
      <c r="K357" s="143"/>
      <c r="L357" s="106"/>
      <c r="M357" s="106"/>
      <c r="N357" s="142"/>
      <c r="O357" s="183" t="s">
        <v>1342</v>
      </c>
      <c r="P357" s="188">
        <v>1</v>
      </c>
      <c r="Q357"/>
    </row>
    <row r="358" spans="1:17" ht="12.75">
      <c r="A358" s="47">
        <v>247</v>
      </c>
      <c r="B358" s="123" t="s">
        <v>3219</v>
      </c>
      <c r="C358" s="95" t="s">
        <v>1880</v>
      </c>
      <c r="D358" s="95"/>
      <c r="E358" s="248"/>
      <c r="F358" s="95" t="s">
        <v>3086</v>
      </c>
      <c r="G358" s="95"/>
      <c r="H358" s="95"/>
      <c r="J358" s="106" t="s">
        <v>3627</v>
      </c>
      <c r="K358" s="143"/>
      <c r="L358" s="106"/>
      <c r="M358" s="106"/>
      <c r="N358" s="140"/>
      <c r="O358" s="183" t="s">
        <v>1342</v>
      </c>
      <c r="P358" s="188">
        <v>1</v>
      </c>
      <c r="Q358"/>
    </row>
    <row r="359" spans="1:17" ht="12.75">
      <c r="A359" s="47">
        <v>248</v>
      </c>
      <c r="B359" s="123" t="s">
        <v>3220</v>
      </c>
      <c r="C359" s="95" t="s">
        <v>1880</v>
      </c>
      <c r="D359" s="95"/>
      <c r="E359" s="248"/>
      <c r="F359" s="95" t="s">
        <v>3087</v>
      </c>
      <c r="G359" s="95"/>
      <c r="H359" s="95"/>
      <c r="J359" s="106" t="s">
        <v>3626</v>
      </c>
      <c r="K359" s="143"/>
      <c r="L359" s="106"/>
      <c r="M359" s="106"/>
      <c r="N359" s="142"/>
      <c r="O359" s="183" t="s">
        <v>1342</v>
      </c>
      <c r="P359" s="188">
        <v>1</v>
      </c>
      <c r="Q359"/>
    </row>
    <row r="360" spans="1:17" ht="12.75">
      <c r="A360" s="134">
        <v>249</v>
      </c>
      <c r="B360" s="122" t="s">
        <v>3215</v>
      </c>
      <c r="C360" s="108" t="s">
        <v>1880</v>
      </c>
      <c r="D360" s="108"/>
      <c r="E360" s="108"/>
      <c r="F360" s="108" t="s">
        <v>3088</v>
      </c>
      <c r="G360" s="108"/>
      <c r="H360" s="108"/>
      <c r="I360" s="110"/>
      <c r="J360" s="109" t="s">
        <v>3625</v>
      </c>
      <c r="K360" s="144"/>
      <c r="L360" s="109"/>
      <c r="M360" s="109"/>
      <c r="N360" s="141"/>
      <c r="O360" s="184" t="s">
        <v>1342</v>
      </c>
      <c r="P360" s="189">
        <v>1</v>
      </c>
      <c r="Q360"/>
    </row>
    <row r="361" spans="1:17" ht="12.75">
      <c r="A361" s="47"/>
      <c r="C361" s="95"/>
      <c r="D361" s="95"/>
      <c r="E361" s="95"/>
      <c r="F361" s="95"/>
      <c r="G361" s="95"/>
      <c r="H361" s="95"/>
      <c r="J361" s="106"/>
      <c r="K361" s="143"/>
      <c r="L361" s="106"/>
      <c r="M361" s="106"/>
      <c r="N361" s="140"/>
      <c r="O361" s="183"/>
      <c r="P361" s="187"/>
      <c r="Q361"/>
    </row>
    <row r="362" spans="1:17" ht="12.75">
      <c r="A362" s="47"/>
      <c r="C362" s="95"/>
      <c r="D362" s="95"/>
      <c r="E362" s="95"/>
      <c r="F362" s="95"/>
      <c r="G362" s="95"/>
      <c r="H362" s="95"/>
      <c r="J362" s="106"/>
      <c r="K362" s="143"/>
      <c r="L362" s="106"/>
      <c r="M362" s="106"/>
      <c r="N362" s="140"/>
      <c r="O362" s="183"/>
      <c r="P362" s="187"/>
      <c r="Q362"/>
    </row>
    <row r="363" spans="1:17" ht="12.75">
      <c r="A363" s="47"/>
      <c r="C363" s="95"/>
      <c r="D363" s="95"/>
      <c r="E363" s="95"/>
      <c r="F363" s="95"/>
      <c r="G363" s="95"/>
      <c r="H363" s="95"/>
      <c r="J363" s="106"/>
      <c r="K363" s="143"/>
      <c r="L363" s="106"/>
      <c r="M363" s="106"/>
      <c r="N363" s="140"/>
      <c r="O363" s="183"/>
      <c r="P363" s="187"/>
      <c r="Q363"/>
    </row>
    <row r="364" spans="1:17" ht="12.75">
      <c r="A364" s="47"/>
      <c r="C364" s="95"/>
      <c r="D364" s="95"/>
      <c r="E364" s="95"/>
      <c r="F364" s="95"/>
      <c r="G364" s="95"/>
      <c r="H364" s="95"/>
      <c r="J364" s="106"/>
      <c r="K364" s="143"/>
      <c r="L364" s="106"/>
      <c r="M364" s="106"/>
      <c r="N364" s="140"/>
      <c r="O364" s="183"/>
      <c r="P364" s="187"/>
      <c r="Q364"/>
    </row>
    <row r="365" spans="1:17" ht="12.75">
      <c r="A365" s="47"/>
      <c r="C365" s="95"/>
      <c r="D365" s="95"/>
      <c r="E365" s="95"/>
      <c r="F365" s="95"/>
      <c r="G365" s="95"/>
      <c r="H365" s="95"/>
      <c r="J365" s="106"/>
      <c r="K365" s="143"/>
      <c r="L365" s="106"/>
      <c r="M365" s="106"/>
      <c r="N365" s="140"/>
      <c r="O365" s="183"/>
      <c r="P365" s="187"/>
      <c r="Q365"/>
    </row>
    <row r="366" spans="1:17" ht="12.75">
      <c r="A366" s="47"/>
      <c r="C366" s="95"/>
      <c r="D366" s="95"/>
      <c r="E366" s="95"/>
      <c r="F366" s="95"/>
      <c r="G366" s="95"/>
      <c r="H366" s="95"/>
      <c r="J366" s="106"/>
      <c r="K366" s="143"/>
      <c r="L366" s="106"/>
      <c r="M366" s="106"/>
      <c r="N366" s="140"/>
      <c r="O366" s="183"/>
      <c r="P366" s="187"/>
      <c r="Q366"/>
    </row>
    <row r="367" spans="1:17" ht="15.75">
      <c r="A367" s="47"/>
      <c r="B367" s="125"/>
      <c r="D367" s="130"/>
      <c r="I367" s="191" t="s">
        <v>3343</v>
      </c>
      <c r="N367" s="99"/>
      <c r="O367" s="179"/>
      <c r="P367" s="188"/>
      <c r="Q367"/>
    </row>
    <row r="368" spans="1:17" ht="12.75">
      <c r="A368" s="47"/>
      <c r="B368" s="95"/>
      <c r="C368" s="95"/>
      <c r="D368" s="95"/>
      <c r="E368" s="95"/>
      <c r="F368" s="95"/>
      <c r="G368" s="95"/>
      <c r="H368" s="95"/>
      <c r="J368" s="95" t="s">
        <v>506</v>
      </c>
      <c r="K368" s="95" t="s">
        <v>507</v>
      </c>
      <c r="L368" s="95"/>
      <c r="M368" s="95" t="s">
        <v>508</v>
      </c>
      <c r="N368" s="102" t="s">
        <v>509</v>
      </c>
      <c r="P368" s="188"/>
      <c r="Q368"/>
    </row>
    <row r="369" spans="1:17" ht="12.75">
      <c r="A369" s="104" t="s">
        <v>510</v>
      </c>
      <c r="B369" s="103" t="s">
        <v>1228</v>
      </c>
      <c r="C369" s="103" t="s">
        <v>511</v>
      </c>
      <c r="D369" s="103" t="s">
        <v>3332</v>
      </c>
      <c r="E369" s="104" t="s">
        <v>1613</v>
      </c>
      <c r="F369" s="130" t="s">
        <v>513</v>
      </c>
      <c r="G369" s="103" t="s">
        <v>514</v>
      </c>
      <c r="H369" s="103" t="s">
        <v>3344</v>
      </c>
      <c r="I369" s="104" t="s">
        <v>1878</v>
      </c>
      <c r="J369" s="86" t="s">
        <v>3345</v>
      </c>
      <c r="K369" s="132" t="s">
        <v>1614</v>
      </c>
      <c r="L369" s="86" t="s">
        <v>1615</v>
      </c>
      <c r="M369" s="131" t="s">
        <v>1616</v>
      </c>
      <c r="N369" s="86" t="s">
        <v>1617</v>
      </c>
      <c r="O369" s="104" t="s">
        <v>2725</v>
      </c>
      <c r="P369" s="178" t="s">
        <v>1553</v>
      </c>
      <c r="Q369"/>
    </row>
    <row r="370" spans="2:17" ht="12.75">
      <c r="B370" s="95"/>
      <c r="C370" s="95"/>
      <c r="D370" s="95"/>
      <c r="E370" s="95"/>
      <c r="F370" s="95"/>
      <c r="G370" s="95"/>
      <c r="H370" s="95"/>
      <c r="I370" s="97" t="s">
        <v>1879</v>
      </c>
      <c r="J370" s="95"/>
      <c r="K370" s="132"/>
      <c r="L370" s="101"/>
      <c r="N370" s="107"/>
      <c r="P370" s="188"/>
      <c r="Q370"/>
    </row>
    <row r="371" spans="2:16" ht="12.75">
      <c r="B371" s="95"/>
      <c r="C371" s="95"/>
      <c r="D371" s="95"/>
      <c r="F371" s="95"/>
      <c r="G371" s="95"/>
      <c r="H371" s="95"/>
      <c r="J371" s="95"/>
      <c r="K371" s="97"/>
      <c r="L371" s="101"/>
      <c r="M371" s="95"/>
      <c r="N371" s="107"/>
      <c r="P371" s="187"/>
    </row>
    <row r="372" spans="3:17" ht="12.75">
      <c r="C372" s="95"/>
      <c r="D372" s="95"/>
      <c r="E372" s="248"/>
      <c r="F372" s="95"/>
      <c r="G372" s="95" t="s">
        <v>3631</v>
      </c>
      <c r="H372" s="95"/>
      <c r="J372" s="106" t="s">
        <v>24</v>
      </c>
      <c r="K372" s="143" t="s">
        <v>1055</v>
      </c>
      <c r="L372" s="106" t="s">
        <v>533</v>
      </c>
      <c r="M372" s="106" t="s">
        <v>547</v>
      </c>
      <c r="N372" s="142" t="s">
        <v>561</v>
      </c>
      <c r="P372" s="15">
        <v>0</v>
      </c>
      <c r="Q372"/>
    </row>
    <row r="373" spans="3:17" ht="12.75">
      <c r="C373" s="95"/>
      <c r="D373" s="95"/>
      <c r="E373" s="248"/>
      <c r="F373" s="95"/>
      <c r="G373" s="95"/>
      <c r="H373" s="95"/>
      <c r="J373" s="106" t="s">
        <v>23</v>
      </c>
      <c r="K373" s="143" t="s">
        <v>1056</v>
      </c>
      <c r="L373" s="106" t="s">
        <v>534</v>
      </c>
      <c r="M373" s="106" t="s">
        <v>548</v>
      </c>
      <c r="N373" s="142" t="s">
        <v>562</v>
      </c>
      <c r="P373" s="15">
        <v>0</v>
      </c>
      <c r="Q373"/>
    </row>
    <row r="374" spans="1:17" ht="12.75">
      <c r="A374" s="47">
        <v>250</v>
      </c>
      <c r="B374" s="123" t="s">
        <v>3221</v>
      </c>
      <c r="C374" s="95" t="s">
        <v>1880</v>
      </c>
      <c r="D374" s="95" t="s">
        <v>1310</v>
      </c>
      <c r="E374" s="248"/>
      <c r="F374" s="95" t="s">
        <v>3089</v>
      </c>
      <c r="G374" s="95"/>
      <c r="H374" s="95"/>
      <c r="J374" s="106" t="s">
        <v>3637</v>
      </c>
      <c r="K374" s="143"/>
      <c r="L374" s="106"/>
      <c r="M374" s="106"/>
      <c r="N374" s="142"/>
      <c r="O374" s="183" t="s">
        <v>1342</v>
      </c>
      <c r="P374" s="188">
        <v>1</v>
      </c>
      <c r="Q374"/>
    </row>
    <row r="375" spans="1:17" ht="12.75">
      <c r="A375" s="47">
        <v>251</v>
      </c>
      <c r="B375" s="123" t="s">
        <v>3222</v>
      </c>
      <c r="C375" s="95" t="s">
        <v>1880</v>
      </c>
      <c r="D375" s="95"/>
      <c r="E375" s="248"/>
      <c r="F375" s="95" t="s">
        <v>3090</v>
      </c>
      <c r="G375" s="95"/>
      <c r="H375" s="95"/>
      <c r="I375" s="257"/>
      <c r="J375" s="106" t="s">
        <v>3636</v>
      </c>
      <c r="K375" s="143"/>
      <c r="L375" s="106"/>
      <c r="M375" s="106"/>
      <c r="N375" s="142"/>
      <c r="O375" s="183" t="s">
        <v>1342</v>
      </c>
      <c r="P375" s="188">
        <v>1</v>
      </c>
      <c r="Q375"/>
    </row>
    <row r="376" spans="1:17" ht="12.75">
      <c r="A376" s="47">
        <v>252</v>
      </c>
      <c r="B376" s="123" t="s">
        <v>3223</v>
      </c>
      <c r="C376" s="95" t="s">
        <v>1880</v>
      </c>
      <c r="D376" s="95"/>
      <c r="E376" s="248"/>
      <c r="F376" s="95" t="s">
        <v>3091</v>
      </c>
      <c r="G376" s="95"/>
      <c r="H376" s="95"/>
      <c r="J376" s="106" t="s">
        <v>3635</v>
      </c>
      <c r="K376" s="143"/>
      <c r="L376" s="106"/>
      <c r="M376" s="106"/>
      <c r="N376" s="142"/>
      <c r="O376" s="183" t="s">
        <v>1342</v>
      </c>
      <c r="P376" s="188">
        <v>1</v>
      </c>
      <c r="Q376"/>
    </row>
    <row r="377" spans="1:17" ht="12.75">
      <c r="A377" s="47">
        <v>253</v>
      </c>
      <c r="B377" s="123" t="s">
        <v>3224</v>
      </c>
      <c r="C377" s="95" t="s">
        <v>1880</v>
      </c>
      <c r="D377" s="95"/>
      <c r="E377" s="248"/>
      <c r="F377" s="95" t="s">
        <v>3092</v>
      </c>
      <c r="G377" s="95"/>
      <c r="H377" s="95"/>
      <c r="J377" s="106" t="s">
        <v>3634</v>
      </c>
      <c r="K377" s="143"/>
      <c r="L377" s="106"/>
      <c r="M377" s="106"/>
      <c r="N377" s="140"/>
      <c r="O377" s="183" t="s">
        <v>1342</v>
      </c>
      <c r="P377" s="188">
        <v>1</v>
      </c>
      <c r="Q377"/>
    </row>
    <row r="378" spans="1:17" ht="12.75">
      <c r="A378" s="47">
        <v>254</v>
      </c>
      <c r="B378" s="123" t="s">
        <v>3225</v>
      </c>
      <c r="C378" s="95" t="s">
        <v>1880</v>
      </c>
      <c r="D378" s="95"/>
      <c r="E378" s="248"/>
      <c r="F378" s="95" t="s">
        <v>3093</v>
      </c>
      <c r="G378" s="95"/>
      <c r="H378" s="95"/>
      <c r="J378" s="106" t="s">
        <v>3633</v>
      </c>
      <c r="K378" s="143"/>
      <c r="L378" s="106"/>
      <c r="M378" s="106"/>
      <c r="N378" s="142"/>
      <c r="O378" s="183" t="s">
        <v>1342</v>
      </c>
      <c r="P378" s="188">
        <v>1</v>
      </c>
      <c r="Q378"/>
    </row>
    <row r="379" spans="1:17" ht="12.75">
      <c r="A379" s="134">
        <v>255</v>
      </c>
      <c r="B379" s="122" t="s">
        <v>3226</v>
      </c>
      <c r="C379" s="108" t="s">
        <v>1880</v>
      </c>
      <c r="D379" s="108"/>
      <c r="E379" s="108"/>
      <c r="F379" s="108" t="s">
        <v>3094</v>
      </c>
      <c r="G379" s="108"/>
      <c r="H379" s="108"/>
      <c r="I379" s="110"/>
      <c r="J379" s="109" t="s">
        <v>3632</v>
      </c>
      <c r="K379" s="144"/>
      <c r="L379" s="109"/>
      <c r="M379" s="109"/>
      <c r="N379" s="141"/>
      <c r="O379" s="184" t="s">
        <v>1342</v>
      </c>
      <c r="P379" s="189">
        <v>1</v>
      </c>
      <c r="Q379"/>
    </row>
    <row r="380" spans="3:17" ht="12.75">
      <c r="C380" s="95"/>
      <c r="D380" s="95"/>
      <c r="E380" s="248"/>
      <c r="F380" s="95"/>
      <c r="G380" s="95" t="s">
        <v>3638</v>
      </c>
      <c r="H380" s="95"/>
      <c r="J380" s="106" t="s">
        <v>26</v>
      </c>
      <c r="K380" s="143" t="s">
        <v>1055</v>
      </c>
      <c r="L380" s="106" t="s">
        <v>535</v>
      </c>
      <c r="M380" s="106" t="s">
        <v>549</v>
      </c>
      <c r="N380" s="142" t="s">
        <v>563</v>
      </c>
      <c r="P380" s="15">
        <v>0</v>
      </c>
      <c r="Q380"/>
    </row>
    <row r="381" spans="1:17" ht="12.75">
      <c r="A381" s="95"/>
      <c r="C381" s="95"/>
      <c r="D381" s="95"/>
      <c r="E381" s="248"/>
      <c r="F381" s="95"/>
      <c r="G381" s="95"/>
      <c r="H381" s="95"/>
      <c r="J381" s="106" t="s">
        <v>25</v>
      </c>
      <c r="K381" s="143" t="s">
        <v>1056</v>
      </c>
      <c r="L381" s="106" t="s">
        <v>536</v>
      </c>
      <c r="M381" s="106" t="s">
        <v>550</v>
      </c>
      <c r="N381" s="142" t="s">
        <v>564</v>
      </c>
      <c r="P381" s="15">
        <v>0</v>
      </c>
      <c r="Q381"/>
    </row>
    <row r="382" spans="1:17" ht="12.75">
      <c r="A382" s="47">
        <v>256</v>
      </c>
      <c r="B382" s="123" t="s">
        <v>3227</v>
      </c>
      <c r="C382" s="95" t="s">
        <v>1880</v>
      </c>
      <c r="D382" s="95" t="s">
        <v>1313</v>
      </c>
      <c r="E382" s="248"/>
      <c r="F382" s="95" t="s">
        <v>3095</v>
      </c>
      <c r="G382" s="95"/>
      <c r="H382" s="95"/>
      <c r="J382" s="106" t="s">
        <v>3644</v>
      </c>
      <c r="K382" s="143"/>
      <c r="L382" s="106"/>
      <c r="M382" s="106"/>
      <c r="N382" s="142"/>
      <c r="O382" s="183" t="s">
        <v>1342</v>
      </c>
      <c r="P382" s="188">
        <v>1</v>
      </c>
      <c r="Q382"/>
    </row>
    <row r="383" spans="1:17" ht="12.75">
      <c r="A383" s="47">
        <v>257</v>
      </c>
      <c r="B383" s="123" t="s">
        <v>3228</v>
      </c>
      <c r="C383" s="95" t="s">
        <v>1880</v>
      </c>
      <c r="D383" s="95"/>
      <c r="E383" s="248"/>
      <c r="F383" s="95" t="s">
        <v>3096</v>
      </c>
      <c r="G383" s="95"/>
      <c r="H383" s="95"/>
      <c r="I383" s="257"/>
      <c r="J383" s="106" t="s">
        <v>3643</v>
      </c>
      <c r="K383" s="143"/>
      <c r="L383" s="106"/>
      <c r="M383" s="106"/>
      <c r="N383" s="142"/>
      <c r="O383" s="183" t="s">
        <v>1342</v>
      </c>
      <c r="P383" s="188">
        <v>1</v>
      </c>
      <c r="Q383"/>
    </row>
    <row r="384" spans="1:17" ht="12.75">
      <c r="A384" s="47">
        <v>258</v>
      </c>
      <c r="B384" s="123" t="s">
        <v>3229</v>
      </c>
      <c r="C384" s="95" t="s">
        <v>1880</v>
      </c>
      <c r="D384" s="95"/>
      <c r="E384" s="248"/>
      <c r="F384" s="95" t="s">
        <v>3097</v>
      </c>
      <c r="G384" s="95"/>
      <c r="H384" s="95"/>
      <c r="J384" s="106" t="s">
        <v>3642</v>
      </c>
      <c r="K384" s="143"/>
      <c r="L384" s="106"/>
      <c r="M384" s="106"/>
      <c r="N384" s="142"/>
      <c r="O384" s="183" t="s">
        <v>1342</v>
      </c>
      <c r="P384" s="188">
        <v>1</v>
      </c>
      <c r="Q384"/>
    </row>
    <row r="385" spans="1:17" ht="12.75">
      <c r="A385" s="47">
        <v>259</v>
      </c>
      <c r="B385" s="123" t="s">
        <v>3230</v>
      </c>
      <c r="C385" s="95" t="s">
        <v>1880</v>
      </c>
      <c r="D385" s="95"/>
      <c r="E385" s="248"/>
      <c r="F385" s="95" t="s">
        <v>3098</v>
      </c>
      <c r="G385" s="95"/>
      <c r="H385" s="95"/>
      <c r="J385" s="106" t="s">
        <v>3641</v>
      </c>
      <c r="K385" s="143"/>
      <c r="L385" s="106"/>
      <c r="M385" s="106"/>
      <c r="N385" s="140"/>
      <c r="O385" s="183" t="s">
        <v>1342</v>
      </c>
      <c r="P385" s="188">
        <v>1</v>
      </c>
      <c r="Q385"/>
    </row>
    <row r="386" spans="1:17" ht="12.75">
      <c r="A386" s="47">
        <v>260</v>
      </c>
      <c r="B386" s="123" t="s">
        <v>3231</v>
      </c>
      <c r="C386" s="95" t="s">
        <v>1880</v>
      </c>
      <c r="D386" s="95"/>
      <c r="E386" s="248"/>
      <c r="F386" s="95" t="s">
        <v>3099</v>
      </c>
      <c r="G386" s="95"/>
      <c r="H386" s="95"/>
      <c r="J386" s="106" t="s">
        <v>3640</v>
      </c>
      <c r="K386" s="143"/>
      <c r="L386" s="106"/>
      <c r="M386" s="106"/>
      <c r="N386" s="142"/>
      <c r="O386" s="183" t="s">
        <v>1342</v>
      </c>
      <c r="P386" s="188">
        <v>1</v>
      </c>
      <c r="Q386"/>
    </row>
    <row r="387" spans="1:17" ht="12.75">
      <c r="A387" s="134">
        <v>261</v>
      </c>
      <c r="B387" s="122" t="s">
        <v>3232</v>
      </c>
      <c r="C387" s="108" t="s">
        <v>1880</v>
      </c>
      <c r="D387" s="108"/>
      <c r="E387" s="108"/>
      <c r="F387" s="108" t="s">
        <v>3100</v>
      </c>
      <c r="G387" s="108"/>
      <c r="H387" s="108"/>
      <c r="I387" s="110"/>
      <c r="J387" s="109" t="s">
        <v>3639</v>
      </c>
      <c r="K387" s="144"/>
      <c r="L387" s="109"/>
      <c r="M387" s="109"/>
      <c r="N387" s="141"/>
      <c r="O387" s="184" t="s">
        <v>1342</v>
      </c>
      <c r="P387" s="189">
        <v>1</v>
      </c>
      <c r="Q387"/>
    </row>
    <row r="388" spans="3:17" ht="12.75">
      <c r="C388" s="95"/>
      <c r="D388" s="95"/>
      <c r="E388" s="248"/>
      <c r="F388" s="95"/>
      <c r="G388" s="95" t="s">
        <v>3645</v>
      </c>
      <c r="H388" s="95"/>
      <c r="J388" s="106" t="s">
        <v>28</v>
      </c>
      <c r="K388" s="143" t="s">
        <v>1055</v>
      </c>
      <c r="L388" s="106" t="s">
        <v>537</v>
      </c>
      <c r="M388" s="106" t="s">
        <v>551</v>
      </c>
      <c r="N388" s="142" t="s">
        <v>565</v>
      </c>
      <c r="P388" s="15">
        <v>0</v>
      </c>
      <c r="Q388"/>
    </row>
    <row r="389" spans="3:17" ht="12.75">
      <c r="C389" s="95"/>
      <c r="D389" s="95"/>
      <c r="E389" s="248"/>
      <c r="F389" s="95"/>
      <c r="G389" s="95"/>
      <c r="H389" s="95"/>
      <c r="J389" s="106" t="s">
        <v>27</v>
      </c>
      <c r="K389" s="143" t="s">
        <v>1056</v>
      </c>
      <c r="L389" s="106" t="s">
        <v>538</v>
      </c>
      <c r="M389" s="106" t="s">
        <v>552</v>
      </c>
      <c r="N389" s="142" t="s">
        <v>515</v>
      </c>
      <c r="P389" s="15">
        <v>0</v>
      </c>
      <c r="Q389"/>
    </row>
    <row r="390" spans="1:17" ht="12.75">
      <c r="A390" s="47">
        <v>262</v>
      </c>
      <c r="B390" s="123" t="s">
        <v>3233</v>
      </c>
      <c r="C390" s="95" t="s">
        <v>1880</v>
      </c>
      <c r="D390" s="95" t="s">
        <v>1316</v>
      </c>
      <c r="E390" s="248"/>
      <c r="F390" s="95" t="s">
        <v>3101</v>
      </c>
      <c r="G390" s="95"/>
      <c r="H390" s="95"/>
      <c r="J390" s="106" t="s">
        <v>3471</v>
      </c>
      <c r="K390" s="143"/>
      <c r="L390" s="106"/>
      <c r="M390" s="106"/>
      <c r="N390" s="142"/>
      <c r="O390" s="183" t="s">
        <v>1342</v>
      </c>
      <c r="P390" s="188">
        <v>1</v>
      </c>
      <c r="Q390"/>
    </row>
    <row r="391" spans="1:17" ht="12.75">
      <c r="A391" s="47">
        <v>263</v>
      </c>
      <c r="B391" s="123" t="s">
        <v>3234</v>
      </c>
      <c r="C391" s="95" t="s">
        <v>1880</v>
      </c>
      <c r="D391" s="95"/>
      <c r="E391" s="248"/>
      <c r="F391" s="95" t="s">
        <v>3102</v>
      </c>
      <c r="G391" s="95"/>
      <c r="H391" s="95"/>
      <c r="I391" s="257"/>
      <c r="J391" s="106" t="s">
        <v>3470</v>
      </c>
      <c r="K391" s="143"/>
      <c r="L391" s="106"/>
      <c r="M391" s="106"/>
      <c r="N391" s="142"/>
      <c r="O391" s="183" t="s">
        <v>1342</v>
      </c>
      <c r="P391" s="188">
        <v>1</v>
      </c>
      <c r="Q391"/>
    </row>
    <row r="392" spans="1:17" ht="12.75">
      <c r="A392" s="47">
        <v>264</v>
      </c>
      <c r="B392" s="123" t="s">
        <v>3235</v>
      </c>
      <c r="C392" s="95" t="s">
        <v>1880</v>
      </c>
      <c r="D392" s="95"/>
      <c r="E392" s="248"/>
      <c r="F392" s="95" t="s">
        <v>3103</v>
      </c>
      <c r="G392" s="95"/>
      <c r="H392" s="95"/>
      <c r="J392" s="106" t="s">
        <v>266</v>
      </c>
      <c r="K392" s="143"/>
      <c r="L392" s="106"/>
      <c r="M392" s="106"/>
      <c r="N392" s="142"/>
      <c r="O392" s="183" t="s">
        <v>1342</v>
      </c>
      <c r="P392" s="188">
        <v>1</v>
      </c>
      <c r="Q392"/>
    </row>
    <row r="393" spans="1:17" ht="12.75">
      <c r="A393" s="47">
        <v>265</v>
      </c>
      <c r="B393" s="123" t="s">
        <v>3236</v>
      </c>
      <c r="C393" s="95" t="s">
        <v>1880</v>
      </c>
      <c r="D393" s="95"/>
      <c r="E393" s="248"/>
      <c r="F393" s="95" t="s">
        <v>3104</v>
      </c>
      <c r="G393" s="95"/>
      <c r="H393" s="95"/>
      <c r="J393" s="106" t="s">
        <v>3648</v>
      </c>
      <c r="K393" s="143"/>
      <c r="L393" s="106"/>
      <c r="M393" s="106"/>
      <c r="N393" s="140"/>
      <c r="O393" s="183" t="s">
        <v>1342</v>
      </c>
      <c r="P393" s="188">
        <v>1</v>
      </c>
      <c r="Q393"/>
    </row>
    <row r="394" spans="1:17" ht="12.75">
      <c r="A394" s="47">
        <v>266</v>
      </c>
      <c r="B394" s="123" t="s">
        <v>3237</v>
      </c>
      <c r="C394" s="95" t="s">
        <v>1880</v>
      </c>
      <c r="D394" s="95"/>
      <c r="E394" s="248"/>
      <c r="F394" s="95" t="s">
        <v>3105</v>
      </c>
      <c r="G394" s="95"/>
      <c r="H394" s="95"/>
      <c r="J394" s="106" t="s">
        <v>3647</v>
      </c>
      <c r="K394" s="143"/>
      <c r="L394" s="106"/>
      <c r="M394" s="106"/>
      <c r="N394" s="142"/>
      <c r="O394" s="183" t="s">
        <v>1342</v>
      </c>
      <c r="P394" s="188">
        <v>1</v>
      </c>
      <c r="Q394"/>
    </row>
    <row r="395" spans="1:17" ht="12.75">
      <c r="A395" s="134">
        <v>267</v>
      </c>
      <c r="B395" s="122" t="s">
        <v>1776</v>
      </c>
      <c r="C395" s="108" t="s">
        <v>1880</v>
      </c>
      <c r="D395" s="108"/>
      <c r="E395" s="108"/>
      <c r="F395" s="108" t="s">
        <v>3106</v>
      </c>
      <c r="G395" s="108"/>
      <c r="H395" s="108"/>
      <c r="I395" s="110"/>
      <c r="J395" s="109" t="s">
        <v>3646</v>
      </c>
      <c r="K395" s="144"/>
      <c r="L395" s="109"/>
      <c r="M395" s="109"/>
      <c r="N395" s="141"/>
      <c r="O395" s="184" t="s">
        <v>1342</v>
      </c>
      <c r="P395" s="189">
        <v>1</v>
      </c>
      <c r="Q395"/>
    </row>
    <row r="396" spans="3:21" ht="12.75" customHeight="1">
      <c r="C396" s="95"/>
      <c r="D396" s="95"/>
      <c r="E396" s="248"/>
      <c r="F396" s="95"/>
      <c r="G396" s="95" t="s">
        <v>3472</v>
      </c>
      <c r="H396" s="95"/>
      <c r="J396" s="106" t="s">
        <v>30</v>
      </c>
      <c r="K396" s="143" t="s">
        <v>1055</v>
      </c>
      <c r="L396" s="106" t="s">
        <v>539</v>
      </c>
      <c r="M396" s="106" t="s">
        <v>553</v>
      </c>
      <c r="N396" s="142" t="s">
        <v>516</v>
      </c>
      <c r="P396" s="15">
        <v>0</v>
      </c>
      <c r="Q396" s="98"/>
      <c r="R396" s="98"/>
      <c r="S396" s="98"/>
      <c r="T396" s="98"/>
      <c r="U396" s="98"/>
    </row>
    <row r="397" spans="2:16" s="105" customFormat="1" ht="12.75" customHeight="1">
      <c r="B397" s="123"/>
      <c r="C397" s="95"/>
      <c r="D397" s="95"/>
      <c r="E397" s="248"/>
      <c r="F397" s="95"/>
      <c r="G397" s="95"/>
      <c r="H397" s="95"/>
      <c r="I397" s="97"/>
      <c r="J397" s="106" t="s">
        <v>29</v>
      </c>
      <c r="K397" s="143" t="s">
        <v>1056</v>
      </c>
      <c r="L397" s="106" t="s">
        <v>540</v>
      </c>
      <c r="M397" s="106" t="s">
        <v>554</v>
      </c>
      <c r="N397" s="142" t="s">
        <v>517</v>
      </c>
      <c r="O397" s="97"/>
      <c r="P397" s="15">
        <v>0</v>
      </c>
    </row>
    <row r="398" spans="1:21" ht="12.75" customHeight="1">
      <c r="A398" s="47">
        <v>268</v>
      </c>
      <c r="B398" s="123" t="s">
        <v>1777</v>
      </c>
      <c r="C398" s="95" t="s">
        <v>1880</v>
      </c>
      <c r="D398" s="95" t="s">
        <v>1319</v>
      </c>
      <c r="E398" s="248"/>
      <c r="F398" s="95" t="s">
        <v>3113</v>
      </c>
      <c r="G398" s="95"/>
      <c r="H398" s="95"/>
      <c r="J398" s="106" t="s">
        <v>3478</v>
      </c>
      <c r="K398" s="143"/>
      <c r="L398" s="106"/>
      <c r="M398" s="106"/>
      <c r="N398" s="142"/>
      <c r="O398" s="183" t="s">
        <v>1342</v>
      </c>
      <c r="P398" s="188">
        <v>1</v>
      </c>
      <c r="Q398" s="98"/>
      <c r="R398" s="98"/>
      <c r="S398" s="98"/>
      <c r="T398" s="98"/>
      <c r="U398" s="98"/>
    </row>
    <row r="399" spans="1:21" ht="12.75" customHeight="1">
      <c r="A399" s="47">
        <v>269</v>
      </c>
      <c r="B399" s="123" t="s">
        <v>1778</v>
      </c>
      <c r="C399" s="95" t="s">
        <v>1880</v>
      </c>
      <c r="D399" s="95"/>
      <c r="E399" s="248"/>
      <c r="F399" s="95" t="s">
        <v>3114</v>
      </c>
      <c r="G399" s="95"/>
      <c r="H399" s="95"/>
      <c r="I399" s="257"/>
      <c r="J399" s="106" t="s">
        <v>3477</v>
      </c>
      <c r="K399" s="143"/>
      <c r="L399" s="106"/>
      <c r="M399" s="106"/>
      <c r="N399" s="142"/>
      <c r="O399" s="183" t="s">
        <v>1342</v>
      </c>
      <c r="P399" s="188">
        <v>1</v>
      </c>
      <c r="Q399" s="98"/>
      <c r="R399" s="98"/>
      <c r="S399" s="98"/>
      <c r="T399" s="98"/>
      <c r="U399" s="98"/>
    </row>
    <row r="400" spans="1:17" ht="12.75">
      <c r="A400" s="47">
        <v>270</v>
      </c>
      <c r="B400" s="123" t="s">
        <v>1779</v>
      </c>
      <c r="C400" s="95" t="s">
        <v>1880</v>
      </c>
      <c r="D400" s="95"/>
      <c r="E400" s="248"/>
      <c r="F400" s="95" t="s">
        <v>3115</v>
      </c>
      <c r="G400" s="95"/>
      <c r="H400" s="95"/>
      <c r="J400" s="106" t="s">
        <v>3476</v>
      </c>
      <c r="K400" s="143"/>
      <c r="L400" s="106"/>
      <c r="M400" s="106"/>
      <c r="N400" s="142"/>
      <c r="O400" s="183" t="s">
        <v>1342</v>
      </c>
      <c r="P400" s="188">
        <v>1</v>
      </c>
      <c r="Q400"/>
    </row>
    <row r="401" spans="1:17" ht="12.75">
      <c r="A401" s="47">
        <v>272</v>
      </c>
      <c r="B401" s="123" t="s">
        <v>1780</v>
      </c>
      <c r="C401" s="95" t="s">
        <v>1880</v>
      </c>
      <c r="D401" s="95"/>
      <c r="E401" s="248"/>
      <c r="F401" s="95" t="s">
        <v>3116</v>
      </c>
      <c r="G401" s="95"/>
      <c r="H401" s="95"/>
      <c r="J401" s="106" t="s">
        <v>3475</v>
      </c>
      <c r="K401" s="143"/>
      <c r="L401" s="106"/>
      <c r="M401" s="106"/>
      <c r="N401" s="140"/>
      <c r="O401" s="183" t="s">
        <v>1342</v>
      </c>
      <c r="P401" s="188">
        <v>1</v>
      </c>
      <c r="Q401"/>
    </row>
    <row r="402" spans="1:17" ht="12.75">
      <c r="A402" s="47">
        <v>272</v>
      </c>
      <c r="B402" s="123" t="s">
        <v>1781</v>
      </c>
      <c r="C402" s="95" t="s">
        <v>1880</v>
      </c>
      <c r="D402" s="95"/>
      <c r="E402" s="248"/>
      <c r="F402" s="95" t="s">
        <v>3117</v>
      </c>
      <c r="G402" s="95"/>
      <c r="H402" s="95"/>
      <c r="J402" s="106" t="s">
        <v>3474</v>
      </c>
      <c r="K402" s="143"/>
      <c r="L402" s="106"/>
      <c r="M402" s="106"/>
      <c r="N402" s="142"/>
      <c r="O402" s="183" t="s">
        <v>1342</v>
      </c>
      <c r="P402" s="188">
        <v>1</v>
      </c>
      <c r="Q402"/>
    </row>
    <row r="403" spans="1:17" ht="12.75">
      <c r="A403" s="134">
        <v>273</v>
      </c>
      <c r="B403" s="122" t="s">
        <v>1782</v>
      </c>
      <c r="C403" s="108" t="s">
        <v>1880</v>
      </c>
      <c r="D403" s="108"/>
      <c r="E403" s="108"/>
      <c r="F403" s="108" t="s">
        <v>3118</v>
      </c>
      <c r="G403" s="108"/>
      <c r="H403" s="108"/>
      <c r="I403" s="110"/>
      <c r="J403" s="109" t="s">
        <v>3473</v>
      </c>
      <c r="K403" s="144"/>
      <c r="L403" s="109"/>
      <c r="M403" s="109"/>
      <c r="N403" s="141"/>
      <c r="O403" s="184" t="s">
        <v>1342</v>
      </c>
      <c r="P403" s="189">
        <v>1</v>
      </c>
      <c r="Q403"/>
    </row>
    <row r="404" spans="2:17" ht="12.75">
      <c r="B404" s="95"/>
      <c r="C404" s="95"/>
      <c r="D404" s="95"/>
      <c r="F404" s="95"/>
      <c r="G404" s="95"/>
      <c r="H404" s="95"/>
      <c r="J404" s="106" t="s">
        <v>32</v>
      </c>
      <c r="K404" s="143" t="s">
        <v>1055</v>
      </c>
      <c r="L404" s="106" t="s">
        <v>541</v>
      </c>
      <c r="M404" s="106" t="s">
        <v>555</v>
      </c>
      <c r="N404" s="142" t="s">
        <v>518</v>
      </c>
      <c r="P404" s="15">
        <v>0</v>
      </c>
      <c r="Q404"/>
    </row>
    <row r="405" spans="2:17" ht="12.75">
      <c r="B405" s="95"/>
      <c r="C405" s="95"/>
      <c r="D405" s="95"/>
      <c r="F405" s="95"/>
      <c r="G405" s="95"/>
      <c r="H405" s="95"/>
      <c r="J405" s="106" t="s">
        <v>31</v>
      </c>
      <c r="K405" s="143" t="s">
        <v>1056</v>
      </c>
      <c r="L405" s="106" t="s">
        <v>542</v>
      </c>
      <c r="M405" s="106" t="s">
        <v>556</v>
      </c>
      <c r="N405" s="142" t="s">
        <v>519</v>
      </c>
      <c r="P405" s="15">
        <v>0</v>
      </c>
      <c r="Q405"/>
    </row>
    <row r="406" spans="1:17" ht="12.75">
      <c r="A406" s="47">
        <v>274</v>
      </c>
      <c r="B406" s="123" t="s">
        <v>1783</v>
      </c>
      <c r="C406" s="95" t="s">
        <v>1880</v>
      </c>
      <c r="D406" s="95" t="s">
        <v>1322</v>
      </c>
      <c r="E406" s="248"/>
      <c r="F406" s="95" t="s">
        <v>3119</v>
      </c>
      <c r="G406" s="95"/>
      <c r="H406" s="95"/>
      <c r="J406" s="106" t="s">
        <v>3484</v>
      </c>
      <c r="K406" s="143"/>
      <c r="L406" s="106"/>
      <c r="M406" s="106"/>
      <c r="N406" s="142"/>
      <c r="O406" s="183" t="s">
        <v>1342</v>
      </c>
      <c r="P406" s="188">
        <v>1</v>
      </c>
      <c r="Q406"/>
    </row>
    <row r="407" spans="1:17" ht="12.75">
      <c r="A407" s="47">
        <v>275</v>
      </c>
      <c r="B407" s="123" t="s">
        <v>1784</v>
      </c>
      <c r="C407" s="95" t="s">
        <v>1880</v>
      </c>
      <c r="D407" s="95"/>
      <c r="E407" s="248"/>
      <c r="F407" s="95" t="s">
        <v>3120</v>
      </c>
      <c r="G407" s="95"/>
      <c r="H407" s="95"/>
      <c r="I407" s="257"/>
      <c r="J407" s="106" t="s">
        <v>3483</v>
      </c>
      <c r="K407" s="143"/>
      <c r="L407" s="106"/>
      <c r="M407" s="106"/>
      <c r="N407" s="142"/>
      <c r="O407" s="183" t="s">
        <v>1342</v>
      </c>
      <c r="P407" s="188">
        <v>1</v>
      </c>
      <c r="Q407"/>
    </row>
    <row r="408" spans="1:17" ht="12.75">
      <c r="A408" s="47">
        <v>276</v>
      </c>
      <c r="B408" s="123" t="s">
        <v>1785</v>
      </c>
      <c r="C408" s="95" t="s">
        <v>1880</v>
      </c>
      <c r="D408" s="95"/>
      <c r="E408" s="248"/>
      <c r="F408" s="95" t="s">
        <v>3121</v>
      </c>
      <c r="G408" s="95"/>
      <c r="H408" s="95"/>
      <c r="J408" s="106" t="s">
        <v>3482</v>
      </c>
      <c r="K408" s="143"/>
      <c r="L408" s="106"/>
      <c r="M408" s="106"/>
      <c r="N408" s="142"/>
      <c r="O408" s="183" t="s">
        <v>1342</v>
      </c>
      <c r="P408" s="188">
        <v>1</v>
      </c>
      <c r="Q408"/>
    </row>
    <row r="409" spans="1:17" ht="12.75">
      <c r="A409" s="47">
        <v>277</v>
      </c>
      <c r="B409" s="123" t="s">
        <v>1786</v>
      </c>
      <c r="C409" s="95" t="s">
        <v>1880</v>
      </c>
      <c r="D409" s="95"/>
      <c r="E409" s="248"/>
      <c r="F409" s="95" t="s">
        <v>3122</v>
      </c>
      <c r="G409" s="95"/>
      <c r="H409" s="95"/>
      <c r="J409" s="106" t="s">
        <v>3481</v>
      </c>
      <c r="K409" s="143"/>
      <c r="L409" s="106"/>
      <c r="M409" s="106"/>
      <c r="N409" s="140"/>
      <c r="O409" s="183" t="s">
        <v>1342</v>
      </c>
      <c r="P409" s="188">
        <v>1</v>
      </c>
      <c r="Q409"/>
    </row>
    <row r="410" spans="1:17" ht="12.75">
      <c r="A410" s="47">
        <v>278</v>
      </c>
      <c r="B410" s="123" t="s">
        <v>1787</v>
      </c>
      <c r="C410" s="95" t="s">
        <v>1880</v>
      </c>
      <c r="D410" s="95"/>
      <c r="E410" s="248"/>
      <c r="F410" s="95" t="s">
        <v>3123</v>
      </c>
      <c r="G410" s="95"/>
      <c r="H410" s="95"/>
      <c r="J410" s="106" t="s">
        <v>3480</v>
      </c>
      <c r="K410" s="143"/>
      <c r="L410" s="106"/>
      <c r="M410" s="106"/>
      <c r="N410" s="142"/>
      <c r="O410" s="183" t="s">
        <v>1342</v>
      </c>
      <c r="P410" s="188">
        <v>1</v>
      </c>
      <c r="Q410"/>
    </row>
    <row r="411" spans="1:17" ht="12.75">
      <c r="A411" s="134">
        <v>279</v>
      </c>
      <c r="B411" s="122" t="s">
        <v>1788</v>
      </c>
      <c r="C411" s="108" t="s">
        <v>1880</v>
      </c>
      <c r="D411" s="108"/>
      <c r="E411" s="108"/>
      <c r="F411" s="108" t="s">
        <v>3124</v>
      </c>
      <c r="G411" s="108"/>
      <c r="H411" s="108"/>
      <c r="I411" s="110"/>
      <c r="J411" s="109" t="s">
        <v>3479</v>
      </c>
      <c r="K411" s="144"/>
      <c r="L411" s="109"/>
      <c r="M411" s="109"/>
      <c r="N411" s="141"/>
      <c r="O411" s="184" t="s">
        <v>1342</v>
      </c>
      <c r="P411" s="189">
        <v>1</v>
      </c>
      <c r="Q411"/>
    </row>
    <row r="412" spans="3:17" ht="12.75">
      <c r="C412" s="95"/>
      <c r="D412" s="95"/>
      <c r="E412" s="248"/>
      <c r="F412" s="95"/>
      <c r="G412" s="95" t="s">
        <v>3485</v>
      </c>
      <c r="H412" s="95"/>
      <c r="J412" s="106" t="s">
        <v>34</v>
      </c>
      <c r="K412" s="143" t="s">
        <v>1055</v>
      </c>
      <c r="L412" s="106" t="s">
        <v>543</v>
      </c>
      <c r="M412" s="106" t="s">
        <v>557</v>
      </c>
      <c r="N412" s="142" t="s">
        <v>520</v>
      </c>
      <c r="P412" s="15">
        <v>0</v>
      </c>
      <c r="Q412"/>
    </row>
    <row r="413" spans="3:17" ht="12.75">
      <c r="C413" s="95"/>
      <c r="D413" s="95"/>
      <c r="E413" s="248"/>
      <c r="F413" s="95"/>
      <c r="G413" s="95"/>
      <c r="H413" s="95"/>
      <c r="J413" s="106" t="s">
        <v>33</v>
      </c>
      <c r="K413" s="143" t="s">
        <v>1056</v>
      </c>
      <c r="L413" s="106" t="s">
        <v>544</v>
      </c>
      <c r="M413" s="106" t="s">
        <v>558</v>
      </c>
      <c r="N413" s="142" t="s">
        <v>521</v>
      </c>
      <c r="P413" s="15">
        <v>0</v>
      </c>
      <c r="Q413"/>
    </row>
    <row r="414" spans="1:17" ht="12.75">
      <c r="A414" s="47">
        <v>280</v>
      </c>
      <c r="B414" s="123" t="s">
        <v>1789</v>
      </c>
      <c r="C414" s="95" t="s">
        <v>1880</v>
      </c>
      <c r="D414" s="95" t="s">
        <v>1325</v>
      </c>
      <c r="E414" s="248"/>
      <c r="F414" s="95" t="s">
        <v>3125</v>
      </c>
      <c r="G414" s="95"/>
      <c r="H414" s="95"/>
      <c r="J414" s="106" t="s">
        <v>3491</v>
      </c>
      <c r="K414" s="143"/>
      <c r="L414" s="106"/>
      <c r="M414" s="106"/>
      <c r="N414" s="142"/>
      <c r="O414" s="183" t="s">
        <v>1342</v>
      </c>
      <c r="P414" s="188">
        <v>1</v>
      </c>
      <c r="Q414"/>
    </row>
    <row r="415" spans="1:17" ht="12.75">
      <c r="A415" s="47">
        <v>281</v>
      </c>
      <c r="B415" s="123" t="s">
        <v>1790</v>
      </c>
      <c r="C415" s="95" t="s">
        <v>1880</v>
      </c>
      <c r="D415" s="95"/>
      <c r="E415" s="248"/>
      <c r="F415" s="95" t="s">
        <v>3126</v>
      </c>
      <c r="G415" s="95"/>
      <c r="H415" s="95"/>
      <c r="I415" s="257"/>
      <c r="J415" s="106" t="s">
        <v>3490</v>
      </c>
      <c r="K415" s="143"/>
      <c r="L415" s="106"/>
      <c r="M415" s="106"/>
      <c r="N415" s="142"/>
      <c r="O415" s="183" t="s">
        <v>1342</v>
      </c>
      <c r="P415" s="188">
        <v>1</v>
      </c>
      <c r="Q415"/>
    </row>
    <row r="416" spans="1:17" ht="12.75">
      <c r="A416" s="47">
        <v>282</v>
      </c>
      <c r="B416" s="123" t="s">
        <v>1791</v>
      </c>
      <c r="C416" s="95" t="s">
        <v>1880</v>
      </c>
      <c r="D416" s="95"/>
      <c r="E416" s="248"/>
      <c r="F416" s="95" t="s">
        <v>3127</v>
      </c>
      <c r="G416" s="95"/>
      <c r="H416" s="95"/>
      <c r="J416" s="106" t="s">
        <v>3489</v>
      </c>
      <c r="K416" s="143"/>
      <c r="L416" s="106"/>
      <c r="M416" s="106"/>
      <c r="N416" s="142"/>
      <c r="O416" s="183" t="s">
        <v>1342</v>
      </c>
      <c r="P416" s="188">
        <v>1</v>
      </c>
      <c r="Q416"/>
    </row>
    <row r="417" spans="1:17" ht="12.75">
      <c r="A417" s="97">
        <v>283</v>
      </c>
      <c r="B417" s="123" t="s">
        <v>1792</v>
      </c>
      <c r="C417" s="95" t="s">
        <v>1880</v>
      </c>
      <c r="D417" s="95"/>
      <c r="E417" s="248"/>
      <c r="F417" s="95" t="s">
        <v>3128</v>
      </c>
      <c r="G417" s="95"/>
      <c r="H417" s="95"/>
      <c r="J417" s="106" t="s">
        <v>3488</v>
      </c>
      <c r="K417" s="143"/>
      <c r="L417" s="106"/>
      <c r="M417" s="106"/>
      <c r="N417" s="140"/>
      <c r="O417" s="183" t="s">
        <v>1342</v>
      </c>
      <c r="P417" s="188">
        <v>1</v>
      </c>
      <c r="Q417"/>
    </row>
    <row r="418" spans="1:17" ht="12.75">
      <c r="A418" s="97">
        <v>284</v>
      </c>
      <c r="B418" s="123" t="s">
        <v>1793</v>
      </c>
      <c r="C418" s="95" t="s">
        <v>1880</v>
      </c>
      <c r="D418" s="95"/>
      <c r="E418" s="248"/>
      <c r="F418" s="95" t="s">
        <v>3129</v>
      </c>
      <c r="G418" s="95"/>
      <c r="H418" s="95"/>
      <c r="J418" s="106" t="s">
        <v>3487</v>
      </c>
      <c r="K418" s="143"/>
      <c r="L418" s="106"/>
      <c r="M418" s="106"/>
      <c r="N418" s="142"/>
      <c r="O418" s="183" t="s">
        <v>1342</v>
      </c>
      <c r="P418" s="188">
        <v>1</v>
      </c>
      <c r="Q418"/>
    </row>
    <row r="419" spans="1:17" ht="12.75">
      <c r="A419" s="110">
        <v>285</v>
      </c>
      <c r="B419" s="122" t="s">
        <v>1794</v>
      </c>
      <c r="C419" s="108" t="s">
        <v>1880</v>
      </c>
      <c r="D419" s="108"/>
      <c r="E419" s="108"/>
      <c r="F419" s="108" t="s">
        <v>3130</v>
      </c>
      <c r="G419" s="108"/>
      <c r="H419" s="108"/>
      <c r="I419" s="110"/>
      <c r="J419" s="109" t="s">
        <v>3486</v>
      </c>
      <c r="K419" s="144"/>
      <c r="L419" s="109"/>
      <c r="M419" s="109"/>
      <c r="N419" s="141"/>
      <c r="O419" s="184" t="s">
        <v>1342</v>
      </c>
      <c r="P419" s="189">
        <v>1</v>
      </c>
      <c r="Q419"/>
    </row>
    <row r="420" spans="3:17" ht="12.75">
      <c r="C420" s="95"/>
      <c r="D420" s="95"/>
      <c r="E420" s="248"/>
      <c r="F420" s="95"/>
      <c r="G420" s="95" t="s">
        <v>3492</v>
      </c>
      <c r="H420" s="95"/>
      <c r="J420" s="106" t="s">
        <v>36</v>
      </c>
      <c r="K420" s="143" t="s">
        <v>1055</v>
      </c>
      <c r="L420" s="106" t="s">
        <v>522</v>
      </c>
      <c r="M420" s="106" t="s">
        <v>1928</v>
      </c>
      <c r="N420" s="142" t="s">
        <v>1936</v>
      </c>
      <c r="P420" s="15">
        <v>0</v>
      </c>
      <c r="Q420"/>
    </row>
    <row r="421" spans="1:17" ht="12.75">
      <c r="A421" s="47"/>
      <c r="C421" s="95"/>
      <c r="D421" s="95"/>
      <c r="E421" s="248"/>
      <c r="F421" s="95"/>
      <c r="G421" s="95"/>
      <c r="H421" s="95"/>
      <c r="J421" s="106" t="s">
        <v>35</v>
      </c>
      <c r="K421" s="143" t="s">
        <v>1056</v>
      </c>
      <c r="L421" s="106" t="s">
        <v>523</v>
      </c>
      <c r="M421" s="106" t="s">
        <v>1929</v>
      </c>
      <c r="N421" s="142" t="s">
        <v>1937</v>
      </c>
      <c r="P421" s="15">
        <v>0</v>
      </c>
      <c r="Q421"/>
    </row>
    <row r="422" spans="1:17" ht="12.75">
      <c r="A422" s="47">
        <v>286</v>
      </c>
      <c r="B422" s="123" t="s">
        <v>1795</v>
      </c>
      <c r="C422" s="95" t="s">
        <v>1880</v>
      </c>
      <c r="D422" s="95" t="s">
        <v>1328</v>
      </c>
      <c r="E422" s="248"/>
      <c r="F422" s="95" t="s">
        <v>3131</v>
      </c>
      <c r="G422" s="95"/>
      <c r="H422" s="95"/>
      <c r="J422" s="106" t="s">
        <v>3498</v>
      </c>
      <c r="K422" s="143"/>
      <c r="L422" s="106"/>
      <c r="M422" s="106"/>
      <c r="N422" s="142"/>
      <c r="O422" s="183" t="s">
        <v>1342</v>
      </c>
      <c r="P422" s="188">
        <v>1</v>
      </c>
      <c r="Q422"/>
    </row>
    <row r="423" spans="1:17" ht="12.75">
      <c r="A423" s="97">
        <v>287</v>
      </c>
      <c r="B423" s="123" t="s">
        <v>1796</v>
      </c>
      <c r="C423" s="95" t="s">
        <v>1880</v>
      </c>
      <c r="D423" s="95"/>
      <c r="E423" s="248"/>
      <c r="F423" s="95" t="s">
        <v>3132</v>
      </c>
      <c r="G423" s="95"/>
      <c r="H423" s="95"/>
      <c r="I423" s="257"/>
      <c r="J423" s="106" t="s">
        <v>3497</v>
      </c>
      <c r="K423" s="143"/>
      <c r="L423" s="106"/>
      <c r="M423" s="106"/>
      <c r="N423" s="142"/>
      <c r="O423" s="183" t="s">
        <v>1342</v>
      </c>
      <c r="P423" s="188">
        <v>1</v>
      </c>
      <c r="Q423"/>
    </row>
    <row r="424" spans="1:17" ht="12.75">
      <c r="A424" s="97">
        <v>288</v>
      </c>
      <c r="B424" s="123" t="s">
        <v>1797</v>
      </c>
      <c r="C424" s="95" t="s">
        <v>1880</v>
      </c>
      <c r="D424" s="95"/>
      <c r="E424" s="248"/>
      <c r="F424" s="95" t="s">
        <v>3133</v>
      </c>
      <c r="G424" s="95"/>
      <c r="H424" s="95"/>
      <c r="J424" s="106" t="s">
        <v>3496</v>
      </c>
      <c r="K424" s="143"/>
      <c r="L424" s="106"/>
      <c r="M424" s="106"/>
      <c r="N424" s="142"/>
      <c r="O424" s="183" t="s">
        <v>1342</v>
      </c>
      <c r="P424" s="188">
        <v>1</v>
      </c>
      <c r="Q424"/>
    </row>
    <row r="425" spans="1:17" ht="12.75">
      <c r="A425" s="97">
        <v>289</v>
      </c>
      <c r="B425" s="123" t="s">
        <v>1798</v>
      </c>
      <c r="C425" s="95" t="s">
        <v>1880</v>
      </c>
      <c r="D425" s="95"/>
      <c r="E425" s="248"/>
      <c r="F425" s="95" t="s">
        <v>3134</v>
      </c>
      <c r="G425" s="95"/>
      <c r="H425" s="95"/>
      <c r="J425" s="106" t="s">
        <v>3495</v>
      </c>
      <c r="K425" s="143"/>
      <c r="L425" s="106"/>
      <c r="M425" s="106"/>
      <c r="N425" s="140"/>
      <c r="O425" s="183" t="s">
        <v>1342</v>
      </c>
      <c r="P425" s="188">
        <v>1</v>
      </c>
      <c r="Q425"/>
    </row>
    <row r="426" spans="1:17" ht="12.75">
      <c r="A426" s="97">
        <v>290</v>
      </c>
      <c r="B426" s="123" t="s">
        <v>1799</v>
      </c>
      <c r="C426" s="95" t="s">
        <v>1880</v>
      </c>
      <c r="D426" s="95"/>
      <c r="E426" s="248"/>
      <c r="F426" s="95" t="s">
        <v>3135</v>
      </c>
      <c r="G426" s="95"/>
      <c r="H426" s="95"/>
      <c r="J426" s="106" t="s">
        <v>3494</v>
      </c>
      <c r="K426" s="143"/>
      <c r="L426" s="106"/>
      <c r="M426" s="106"/>
      <c r="N426" s="142"/>
      <c r="O426" s="183" t="s">
        <v>1342</v>
      </c>
      <c r="P426" s="188">
        <v>1</v>
      </c>
      <c r="Q426"/>
    </row>
    <row r="427" spans="1:17" ht="12.75">
      <c r="A427" s="110">
        <v>291</v>
      </c>
      <c r="B427" s="122" t="s">
        <v>1800</v>
      </c>
      <c r="C427" s="108" t="s">
        <v>1880</v>
      </c>
      <c r="D427" s="108"/>
      <c r="E427" s="108"/>
      <c r="F427" s="108" t="s">
        <v>3136</v>
      </c>
      <c r="G427" s="108"/>
      <c r="H427" s="108"/>
      <c r="I427" s="110"/>
      <c r="J427" s="109" t="s">
        <v>3493</v>
      </c>
      <c r="K427" s="144"/>
      <c r="L427" s="109"/>
      <c r="M427" s="109"/>
      <c r="N427" s="141"/>
      <c r="O427" s="184" t="s">
        <v>1342</v>
      </c>
      <c r="P427" s="189">
        <v>1</v>
      </c>
      <c r="Q427"/>
    </row>
    <row r="428" spans="1:17" ht="15.75">
      <c r="A428" s="47"/>
      <c r="B428" s="125"/>
      <c r="D428" s="130"/>
      <c r="I428" s="191" t="s">
        <v>3343</v>
      </c>
      <c r="N428" s="99"/>
      <c r="O428" s="179"/>
      <c r="P428" s="188"/>
      <c r="Q428"/>
    </row>
    <row r="429" spans="1:17" ht="12.75">
      <c r="A429" s="47"/>
      <c r="B429" s="95"/>
      <c r="C429" s="95"/>
      <c r="D429" s="95"/>
      <c r="E429" s="95"/>
      <c r="F429" s="95"/>
      <c r="G429" s="95"/>
      <c r="H429" s="95"/>
      <c r="J429" s="95" t="s">
        <v>506</v>
      </c>
      <c r="K429" s="95" t="s">
        <v>507</v>
      </c>
      <c r="L429" s="95"/>
      <c r="M429" s="95" t="s">
        <v>508</v>
      </c>
      <c r="N429" s="102" t="s">
        <v>509</v>
      </c>
      <c r="P429" s="188"/>
      <c r="Q429"/>
    </row>
    <row r="430" spans="1:17" ht="12.75">
      <c r="A430" s="104" t="s">
        <v>510</v>
      </c>
      <c r="B430" s="103" t="s">
        <v>1228</v>
      </c>
      <c r="C430" s="103" t="s">
        <v>511</v>
      </c>
      <c r="D430" s="103" t="s">
        <v>3332</v>
      </c>
      <c r="E430" s="104" t="s">
        <v>1613</v>
      </c>
      <c r="F430" s="130" t="s">
        <v>513</v>
      </c>
      <c r="G430" s="103" t="s">
        <v>514</v>
      </c>
      <c r="H430" s="103" t="s">
        <v>3344</v>
      </c>
      <c r="I430" s="104" t="s">
        <v>1878</v>
      </c>
      <c r="J430" s="86" t="s">
        <v>3345</v>
      </c>
      <c r="K430" s="132" t="s">
        <v>1614</v>
      </c>
      <c r="L430" s="86" t="s">
        <v>1615</v>
      </c>
      <c r="M430" s="131" t="s">
        <v>1616</v>
      </c>
      <c r="N430" s="86" t="s">
        <v>1617</v>
      </c>
      <c r="O430" s="104" t="s">
        <v>2725</v>
      </c>
      <c r="P430" s="178" t="s">
        <v>1553</v>
      </c>
      <c r="Q430"/>
    </row>
    <row r="431" spans="2:17" ht="12.75">
      <c r="B431" s="95"/>
      <c r="C431" s="95"/>
      <c r="D431" s="95"/>
      <c r="E431" s="95"/>
      <c r="F431" s="95"/>
      <c r="G431" s="95"/>
      <c r="H431" s="95"/>
      <c r="I431" s="97" t="s">
        <v>1879</v>
      </c>
      <c r="J431" s="95"/>
      <c r="K431" s="132"/>
      <c r="L431" s="101"/>
      <c r="N431" s="107"/>
      <c r="P431" s="187"/>
      <c r="Q431"/>
    </row>
    <row r="432" spans="2:16" ht="12.75">
      <c r="B432" s="95"/>
      <c r="C432" s="95"/>
      <c r="D432" s="95"/>
      <c r="F432" s="95"/>
      <c r="G432" s="95"/>
      <c r="H432" s="95"/>
      <c r="J432" s="95"/>
      <c r="K432" s="97"/>
      <c r="L432" s="101"/>
      <c r="M432" s="95"/>
      <c r="N432" s="107"/>
      <c r="P432" s="187"/>
    </row>
    <row r="433" spans="3:17" ht="12.75">
      <c r="C433" s="95"/>
      <c r="D433" s="95"/>
      <c r="E433" s="248"/>
      <c r="F433" s="95"/>
      <c r="G433" s="95" t="s">
        <v>3499</v>
      </c>
      <c r="H433" s="95"/>
      <c r="J433" s="106" t="s">
        <v>38</v>
      </c>
      <c r="K433" s="143" t="s">
        <v>1055</v>
      </c>
      <c r="L433" s="106" t="s">
        <v>524</v>
      </c>
      <c r="M433" s="106" t="s">
        <v>1930</v>
      </c>
      <c r="N433" s="142" t="s">
        <v>1938</v>
      </c>
      <c r="P433" s="15">
        <v>0</v>
      </c>
      <c r="Q433"/>
    </row>
    <row r="434" spans="3:17" ht="12.75">
      <c r="C434" s="95"/>
      <c r="D434" s="95"/>
      <c r="E434" s="248"/>
      <c r="F434" s="95"/>
      <c r="G434" s="95"/>
      <c r="H434" s="95"/>
      <c r="J434" s="106" t="s">
        <v>37</v>
      </c>
      <c r="K434" s="143" t="s">
        <v>1056</v>
      </c>
      <c r="L434" s="106" t="s">
        <v>1925</v>
      </c>
      <c r="M434" s="106" t="s">
        <v>1931</v>
      </c>
      <c r="N434" s="142" t="s">
        <v>1939</v>
      </c>
      <c r="P434" s="15">
        <v>0</v>
      </c>
      <c r="Q434"/>
    </row>
    <row r="435" spans="1:17" ht="12.75">
      <c r="A435" s="97">
        <v>292</v>
      </c>
      <c r="B435" s="123" t="s">
        <v>1801</v>
      </c>
      <c r="C435" s="95" t="s">
        <v>1880</v>
      </c>
      <c r="D435" s="95" t="s">
        <v>1331</v>
      </c>
      <c r="E435" s="248"/>
      <c r="F435" s="95" t="s">
        <v>3137</v>
      </c>
      <c r="G435" s="95"/>
      <c r="H435" s="95"/>
      <c r="J435" s="106" t="s">
        <v>1510</v>
      </c>
      <c r="K435" s="143"/>
      <c r="L435" s="106"/>
      <c r="M435" s="106"/>
      <c r="N435" s="142"/>
      <c r="O435" s="183" t="s">
        <v>1342</v>
      </c>
      <c r="P435" s="188">
        <v>1</v>
      </c>
      <c r="Q435"/>
    </row>
    <row r="436" spans="1:17" ht="12.75">
      <c r="A436" s="97">
        <v>293</v>
      </c>
      <c r="B436" s="123" t="s">
        <v>1802</v>
      </c>
      <c r="C436" s="95" t="s">
        <v>1880</v>
      </c>
      <c r="D436" s="95"/>
      <c r="E436" s="248"/>
      <c r="F436" s="95" t="s">
        <v>3138</v>
      </c>
      <c r="G436" s="95"/>
      <c r="H436" s="95"/>
      <c r="I436" s="257"/>
      <c r="J436" s="106" t="s">
        <v>1509</v>
      </c>
      <c r="K436" s="143"/>
      <c r="L436" s="106"/>
      <c r="M436" s="106"/>
      <c r="N436" s="142"/>
      <c r="O436" s="183" t="s">
        <v>1342</v>
      </c>
      <c r="P436" s="188">
        <v>1</v>
      </c>
      <c r="Q436"/>
    </row>
    <row r="437" spans="1:17" ht="12.75">
      <c r="A437" s="97">
        <v>194</v>
      </c>
      <c r="B437" s="123" t="s">
        <v>1803</v>
      </c>
      <c r="C437" s="95" t="s">
        <v>1880</v>
      </c>
      <c r="D437" s="95"/>
      <c r="E437" s="248"/>
      <c r="F437" s="95" t="s">
        <v>3139</v>
      </c>
      <c r="G437" s="95"/>
      <c r="H437" s="95"/>
      <c r="J437" s="106" t="s">
        <v>3503</v>
      </c>
      <c r="K437" s="143"/>
      <c r="L437" s="106"/>
      <c r="M437" s="106"/>
      <c r="N437" s="142"/>
      <c r="O437" s="183" t="s">
        <v>1342</v>
      </c>
      <c r="P437" s="188">
        <v>1</v>
      </c>
      <c r="Q437"/>
    </row>
    <row r="438" spans="1:17" ht="12.75">
      <c r="A438" s="97">
        <v>195</v>
      </c>
      <c r="B438" s="123" t="s">
        <v>1804</v>
      </c>
      <c r="C438" s="95" t="s">
        <v>1880</v>
      </c>
      <c r="D438" s="95"/>
      <c r="E438" s="248"/>
      <c r="F438" s="95" t="s">
        <v>3140</v>
      </c>
      <c r="G438" s="95"/>
      <c r="H438" s="95"/>
      <c r="J438" s="106" t="s">
        <v>3502</v>
      </c>
      <c r="K438" s="143"/>
      <c r="L438" s="106"/>
      <c r="M438" s="106"/>
      <c r="N438" s="140"/>
      <c r="O438" s="183" t="s">
        <v>1342</v>
      </c>
      <c r="P438" s="188">
        <v>1</v>
      </c>
      <c r="Q438"/>
    </row>
    <row r="439" spans="1:17" ht="12.75">
      <c r="A439" s="97">
        <v>296</v>
      </c>
      <c r="B439" s="123" t="s">
        <v>1805</v>
      </c>
      <c r="C439" s="95" t="s">
        <v>1880</v>
      </c>
      <c r="D439" s="95"/>
      <c r="E439" s="248"/>
      <c r="F439" s="95" t="s">
        <v>3141</v>
      </c>
      <c r="G439" s="95"/>
      <c r="H439" s="95"/>
      <c r="J439" s="106" t="s">
        <v>3501</v>
      </c>
      <c r="K439" s="143"/>
      <c r="L439" s="106"/>
      <c r="M439" s="106"/>
      <c r="N439" s="142"/>
      <c r="O439" s="183" t="s">
        <v>1342</v>
      </c>
      <c r="P439" s="188">
        <v>1</v>
      </c>
      <c r="Q439"/>
    </row>
    <row r="440" spans="1:17" ht="12.75">
      <c r="A440" s="110">
        <v>297</v>
      </c>
      <c r="B440" s="122" t="s">
        <v>1806</v>
      </c>
      <c r="C440" s="108" t="s">
        <v>1880</v>
      </c>
      <c r="D440" s="108"/>
      <c r="E440" s="108"/>
      <c r="F440" s="108" t="s">
        <v>3142</v>
      </c>
      <c r="G440" s="108"/>
      <c r="H440" s="108"/>
      <c r="I440" s="110"/>
      <c r="J440" s="109" t="s">
        <v>3500</v>
      </c>
      <c r="K440" s="144"/>
      <c r="L440" s="109"/>
      <c r="M440" s="109"/>
      <c r="N440" s="141"/>
      <c r="O440" s="184" t="s">
        <v>1342</v>
      </c>
      <c r="P440" s="189">
        <v>1</v>
      </c>
      <c r="Q440"/>
    </row>
    <row r="441" spans="1:17" ht="12.75">
      <c r="A441" s="95"/>
      <c r="C441" s="95"/>
      <c r="D441" s="95"/>
      <c r="E441" s="248"/>
      <c r="F441" s="95"/>
      <c r="G441" s="95" t="s">
        <v>1511</v>
      </c>
      <c r="H441" s="95"/>
      <c r="J441" s="106" t="s">
        <v>40</v>
      </c>
      <c r="K441" s="143" t="s">
        <v>1055</v>
      </c>
      <c r="L441" s="106" t="s">
        <v>1926</v>
      </c>
      <c r="M441" s="106" t="s">
        <v>1932</v>
      </c>
      <c r="N441" s="142" t="s">
        <v>1940</v>
      </c>
      <c r="P441" s="15">
        <v>0</v>
      </c>
      <c r="Q441"/>
    </row>
    <row r="442" spans="1:17" ht="12.75">
      <c r="A442" s="47"/>
      <c r="C442" s="95"/>
      <c r="D442" s="95"/>
      <c r="E442" s="248"/>
      <c r="F442" s="95"/>
      <c r="G442" s="95"/>
      <c r="H442" s="95"/>
      <c r="J442" s="106" t="s">
        <v>39</v>
      </c>
      <c r="K442" s="143" t="s">
        <v>1056</v>
      </c>
      <c r="L442" s="106" t="s">
        <v>1927</v>
      </c>
      <c r="M442" s="106" t="s">
        <v>1933</v>
      </c>
      <c r="N442" s="142" t="s">
        <v>1941</v>
      </c>
      <c r="P442" s="15">
        <v>0</v>
      </c>
      <c r="Q442"/>
    </row>
    <row r="443" spans="1:17" ht="12.75">
      <c r="A443" s="97">
        <v>298</v>
      </c>
      <c r="B443" s="123" t="s">
        <v>1807</v>
      </c>
      <c r="C443" s="95" t="s">
        <v>1880</v>
      </c>
      <c r="D443" s="95" t="s">
        <v>1334</v>
      </c>
      <c r="E443" s="248"/>
      <c r="F443" s="95" t="s">
        <v>3143</v>
      </c>
      <c r="G443" s="95"/>
      <c r="H443" s="95"/>
      <c r="J443" s="106" t="s">
        <v>1517</v>
      </c>
      <c r="K443" s="143"/>
      <c r="L443" s="106"/>
      <c r="M443" s="106"/>
      <c r="N443" s="142"/>
      <c r="O443" s="183" t="s">
        <v>1342</v>
      </c>
      <c r="P443" s="188">
        <v>1</v>
      </c>
      <c r="Q443"/>
    </row>
    <row r="444" spans="1:17" ht="12.75">
      <c r="A444" s="97">
        <v>299</v>
      </c>
      <c r="B444" s="123" t="s">
        <v>1808</v>
      </c>
      <c r="C444" s="95" t="s">
        <v>1880</v>
      </c>
      <c r="D444" s="95"/>
      <c r="E444" s="248"/>
      <c r="F444" s="95" t="s">
        <v>3144</v>
      </c>
      <c r="G444" s="95"/>
      <c r="H444" s="95"/>
      <c r="I444" s="257"/>
      <c r="J444" s="106" t="s">
        <v>1516</v>
      </c>
      <c r="K444" s="143"/>
      <c r="L444" s="106"/>
      <c r="M444" s="106"/>
      <c r="N444" s="142"/>
      <c r="O444" s="183" t="s">
        <v>1342</v>
      </c>
      <c r="P444" s="188">
        <v>1</v>
      </c>
      <c r="Q444"/>
    </row>
    <row r="445" spans="1:17" ht="12.75">
      <c r="A445" s="97">
        <v>300</v>
      </c>
      <c r="B445" s="123" t="s">
        <v>1809</v>
      </c>
      <c r="C445" s="95" t="s">
        <v>1880</v>
      </c>
      <c r="D445" s="95"/>
      <c r="E445" s="248"/>
      <c r="F445" s="95" t="s">
        <v>3145</v>
      </c>
      <c r="G445" s="95"/>
      <c r="H445" s="95"/>
      <c r="J445" s="106" t="s">
        <v>1515</v>
      </c>
      <c r="K445" s="143"/>
      <c r="L445" s="106"/>
      <c r="M445" s="106"/>
      <c r="N445" s="142"/>
      <c r="O445" s="183" t="s">
        <v>1342</v>
      </c>
      <c r="P445" s="188">
        <v>1</v>
      </c>
      <c r="Q445"/>
    </row>
    <row r="446" spans="1:17" ht="12.75">
      <c r="A446" s="97">
        <v>301</v>
      </c>
      <c r="B446" s="123" t="s">
        <v>1810</v>
      </c>
      <c r="C446" s="95" t="s">
        <v>1880</v>
      </c>
      <c r="D446" s="95"/>
      <c r="E446" s="248"/>
      <c r="F446" s="95" t="s">
        <v>3146</v>
      </c>
      <c r="G446" s="95"/>
      <c r="H446" s="95"/>
      <c r="J446" s="106" t="s">
        <v>1514</v>
      </c>
      <c r="K446" s="143"/>
      <c r="L446" s="106"/>
      <c r="M446" s="106"/>
      <c r="N446" s="140"/>
      <c r="O446" s="183" t="s">
        <v>1342</v>
      </c>
      <c r="P446" s="188">
        <v>1</v>
      </c>
      <c r="Q446"/>
    </row>
    <row r="447" spans="1:17" ht="12.75">
      <c r="A447" s="97">
        <v>302</v>
      </c>
      <c r="B447" s="123" t="s">
        <v>1811</v>
      </c>
      <c r="C447" s="95" t="s">
        <v>1880</v>
      </c>
      <c r="D447" s="95"/>
      <c r="E447" s="248"/>
      <c r="F447" s="95" t="s">
        <v>3147</v>
      </c>
      <c r="G447" s="95"/>
      <c r="H447" s="95"/>
      <c r="J447" s="106" t="s">
        <v>1513</v>
      </c>
      <c r="K447" s="143"/>
      <c r="L447" s="106"/>
      <c r="M447" s="106"/>
      <c r="N447" s="142"/>
      <c r="O447" s="183" t="s">
        <v>1342</v>
      </c>
      <c r="P447" s="188">
        <v>1</v>
      </c>
      <c r="Q447"/>
    </row>
    <row r="448" spans="1:17" ht="12.75">
      <c r="A448" s="110">
        <v>303</v>
      </c>
      <c r="B448" s="122" t="s">
        <v>1812</v>
      </c>
      <c r="C448" s="108" t="s">
        <v>1880</v>
      </c>
      <c r="D448" s="108"/>
      <c r="E448" s="108"/>
      <c r="F448" s="108" t="s">
        <v>3148</v>
      </c>
      <c r="G448" s="108"/>
      <c r="H448" s="108"/>
      <c r="I448" s="110"/>
      <c r="J448" s="109" t="s">
        <v>1512</v>
      </c>
      <c r="K448" s="144"/>
      <c r="L448" s="109"/>
      <c r="M448" s="109"/>
      <c r="N448" s="141"/>
      <c r="O448" s="184" t="s">
        <v>1342</v>
      </c>
      <c r="P448" s="189">
        <v>1</v>
      </c>
      <c r="Q448"/>
    </row>
    <row r="449" spans="3:17" ht="12.75">
      <c r="C449" s="95"/>
      <c r="D449" s="95"/>
      <c r="E449" s="248"/>
      <c r="F449" s="95"/>
      <c r="G449" s="95" t="s">
        <v>1518</v>
      </c>
      <c r="H449" s="95"/>
      <c r="J449" s="106" t="s">
        <v>42</v>
      </c>
      <c r="K449" s="143" t="s">
        <v>1055</v>
      </c>
      <c r="L449" s="106" t="s">
        <v>189</v>
      </c>
      <c r="M449" s="106" t="s">
        <v>1934</v>
      </c>
      <c r="N449" s="142" t="s">
        <v>1942</v>
      </c>
      <c r="P449" s="15">
        <v>0</v>
      </c>
      <c r="Q449"/>
    </row>
    <row r="450" spans="3:17" ht="12.75">
      <c r="C450" s="95"/>
      <c r="D450" s="95"/>
      <c r="E450" s="248"/>
      <c r="F450" s="95"/>
      <c r="G450" s="95"/>
      <c r="H450" s="95"/>
      <c r="J450" s="106" t="s">
        <v>41</v>
      </c>
      <c r="K450" s="143" t="s">
        <v>1056</v>
      </c>
      <c r="L450" s="106" t="s">
        <v>190</v>
      </c>
      <c r="M450" s="106" t="s">
        <v>1935</v>
      </c>
      <c r="N450" s="142" t="s">
        <v>1943</v>
      </c>
      <c r="P450" s="15">
        <v>0</v>
      </c>
      <c r="Q450"/>
    </row>
    <row r="451" spans="1:17" ht="12.75">
      <c r="A451" s="97">
        <v>304</v>
      </c>
      <c r="B451" s="123" t="s">
        <v>1813</v>
      </c>
      <c r="C451" s="95" t="s">
        <v>1880</v>
      </c>
      <c r="D451" s="95" t="s">
        <v>1337</v>
      </c>
      <c r="E451" s="248"/>
      <c r="F451" s="95" t="s">
        <v>3149</v>
      </c>
      <c r="G451" s="95"/>
      <c r="H451" s="95"/>
      <c r="J451" s="106" t="s">
        <v>1524</v>
      </c>
      <c r="K451" s="143"/>
      <c r="L451" s="106"/>
      <c r="M451" s="106"/>
      <c r="N451" s="142"/>
      <c r="O451" s="183" t="s">
        <v>1342</v>
      </c>
      <c r="P451" s="188">
        <v>1</v>
      </c>
      <c r="Q451"/>
    </row>
    <row r="452" spans="1:17" ht="12.75">
      <c r="A452" s="97">
        <v>405</v>
      </c>
      <c r="B452" s="123" t="s">
        <v>1814</v>
      </c>
      <c r="C452" s="95" t="s">
        <v>1880</v>
      </c>
      <c r="D452" s="95"/>
      <c r="E452" s="248"/>
      <c r="F452" s="95" t="s">
        <v>3150</v>
      </c>
      <c r="G452" s="95"/>
      <c r="H452" s="95"/>
      <c r="I452" s="257"/>
      <c r="J452" s="106" t="s">
        <v>1523</v>
      </c>
      <c r="K452" s="143"/>
      <c r="L452" s="106"/>
      <c r="M452" s="106"/>
      <c r="N452" s="142"/>
      <c r="O452" s="183" t="s">
        <v>1342</v>
      </c>
      <c r="P452" s="188">
        <v>1</v>
      </c>
      <c r="Q452"/>
    </row>
    <row r="453" spans="1:17" ht="12.75">
      <c r="A453" s="97">
        <v>306</v>
      </c>
      <c r="B453" s="123" t="s">
        <v>1815</v>
      </c>
      <c r="C453" s="95" t="s">
        <v>1880</v>
      </c>
      <c r="D453" s="95"/>
      <c r="E453" s="248"/>
      <c r="F453" s="95" t="s">
        <v>3151</v>
      </c>
      <c r="G453" s="95"/>
      <c r="H453" s="95"/>
      <c r="J453" s="106" t="s">
        <v>1522</v>
      </c>
      <c r="K453" s="143"/>
      <c r="L453" s="106"/>
      <c r="M453" s="106"/>
      <c r="N453" s="142"/>
      <c r="O453" s="183" t="s">
        <v>1342</v>
      </c>
      <c r="P453" s="188">
        <v>1</v>
      </c>
      <c r="Q453"/>
    </row>
    <row r="454" spans="1:17" ht="12.75">
      <c r="A454" s="97">
        <v>307</v>
      </c>
      <c r="B454" s="123" t="s">
        <v>1816</v>
      </c>
      <c r="C454" s="95" t="s">
        <v>1880</v>
      </c>
      <c r="D454" s="95"/>
      <c r="E454" s="248"/>
      <c r="F454" s="95" t="s">
        <v>3152</v>
      </c>
      <c r="G454" s="95"/>
      <c r="H454" s="95"/>
      <c r="J454" s="106" t="s">
        <v>1521</v>
      </c>
      <c r="K454" s="143"/>
      <c r="L454" s="106"/>
      <c r="M454" s="106"/>
      <c r="N454" s="140"/>
      <c r="O454" s="183" t="s">
        <v>1342</v>
      </c>
      <c r="P454" s="188">
        <v>1</v>
      </c>
      <c r="Q454"/>
    </row>
    <row r="455" spans="1:17" ht="12.75">
      <c r="A455" s="97">
        <v>308</v>
      </c>
      <c r="B455" s="123" t="s">
        <v>1817</v>
      </c>
      <c r="C455" s="95" t="s">
        <v>1880</v>
      </c>
      <c r="D455" s="95"/>
      <c r="E455" s="248"/>
      <c r="F455" s="95" t="s">
        <v>3153</v>
      </c>
      <c r="G455" s="95"/>
      <c r="H455" s="95"/>
      <c r="J455" s="106" t="s">
        <v>1520</v>
      </c>
      <c r="K455" s="143"/>
      <c r="L455" s="106"/>
      <c r="M455" s="106"/>
      <c r="N455" s="142"/>
      <c r="O455" s="183" t="s">
        <v>1342</v>
      </c>
      <c r="P455" s="188">
        <v>1</v>
      </c>
      <c r="Q455"/>
    </row>
    <row r="456" spans="1:17" ht="12.75">
      <c r="A456" s="110">
        <v>309</v>
      </c>
      <c r="B456" s="334" t="s">
        <v>3155</v>
      </c>
      <c r="C456" s="108" t="s">
        <v>1880</v>
      </c>
      <c r="D456" s="108"/>
      <c r="E456" s="108"/>
      <c r="F456" s="108" t="s">
        <v>3154</v>
      </c>
      <c r="G456" s="108"/>
      <c r="H456" s="108"/>
      <c r="I456" s="110"/>
      <c r="J456" s="109" t="s">
        <v>1519</v>
      </c>
      <c r="K456" s="144"/>
      <c r="L456" s="109"/>
      <c r="M456" s="109"/>
      <c r="N456" s="141"/>
      <c r="O456" s="184" t="s">
        <v>1342</v>
      </c>
      <c r="P456" s="189">
        <v>1</v>
      </c>
      <c r="Q456"/>
    </row>
    <row r="457" spans="9:17" ht="12.75">
      <c r="I457" s="316"/>
      <c r="J457" s="298"/>
      <c r="K457" s="145"/>
      <c r="L457"/>
      <c r="M457" s="95"/>
      <c r="Q457"/>
    </row>
    <row r="458" spans="9:17" ht="12.75">
      <c r="I458" s="316"/>
      <c r="J458" s="251"/>
      <c r="K458" s="145"/>
      <c r="L458"/>
      <c r="M458" s="95"/>
      <c r="Q458"/>
    </row>
    <row r="459" spans="9:17" ht="12.75">
      <c r="I459" s="316"/>
      <c r="J459" s="251"/>
      <c r="K459" s="145"/>
      <c r="L459"/>
      <c r="M459" s="95"/>
      <c r="Q459"/>
    </row>
    <row r="460" spans="9:17" ht="12.75">
      <c r="I460" s="316"/>
      <c r="J460" s="298"/>
      <c r="K460" s="145"/>
      <c r="L460"/>
      <c r="M460" s="95"/>
      <c r="Q460"/>
    </row>
    <row r="461" spans="9:17" ht="12.75">
      <c r="I461" s="47"/>
      <c r="J461" s="15"/>
      <c r="K461" s="128"/>
      <c r="L461" s="15"/>
      <c r="M461" s="95"/>
      <c r="Q461"/>
    </row>
    <row r="462" spans="9:17" ht="12.75">
      <c r="I462" s="47"/>
      <c r="J462" s="15"/>
      <c r="K462" s="128"/>
      <c r="L462" s="15"/>
      <c r="M462" s="95"/>
      <c r="Q462"/>
    </row>
    <row r="463" spans="9:17" ht="12.75">
      <c r="I463" s="47"/>
      <c r="J463" s="15"/>
      <c r="K463" s="128"/>
      <c r="L463" s="15"/>
      <c r="M463" s="95"/>
      <c r="Q463"/>
    </row>
    <row r="464" spans="9:17" ht="12.75">
      <c r="I464" s="47"/>
      <c r="J464" s="15"/>
      <c r="K464" s="128"/>
      <c r="L464" s="15"/>
      <c r="M464" s="95"/>
      <c r="Q464"/>
    </row>
    <row r="465" spans="9:17" ht="12.75">
      <c r="I465" s="47"/>
      <c r="J465" s="15"/>
      <c r="K465" s="128"/>
      <c r="L465" s="15"/>
      <c r="M465" s="95"/>
      <c r="Q465"/>
    </row>
    <row r="466" spans="9:17" ht="12.75">
      <c r="I466" s="47"/>
      <c r="J466" s="15"/>
      <c r="K466" s="128"/>
      <c r="L466" s="15"/>
      <c r="M466" s="95"/>
      <c r="Q466"/>
    </row>
    <row r="467" spans="13:17" ht="12.75">
      <c r="M467" s="95"/>
      <c r="Q467"/>
    </row>
    <row r="468" spans="13:17" ht="12.75">
      <c r="M468" s="95"/>
      <c r="Q468"/>
    </row>
    <row r="469" ht="12.75">
      <c r="M469" s="95"/>
    </row>
    <row r="470" ht="12.75">
      <c r="M470" s="95"/>
    </row>
    <row r="471" ht="12.75">
      <c r="M471" s="95"/>
    </row>
    <row r="472" ht="12.75">
      <c r="M472" s="95"/>
    </row>
    <row r="473" ht="12.75">
      <c r="M473" s="95"/>
    </row>
    <row r="474" ht="12.75">
      <c r="M474" s="95"/>
    </row>
    <row r="475" ht="12.75">
      <c r="M475" s="95"/>
    </row>
    <row r="476" ht="12.75">
      <c r="M476" s="95"/>
    </row>
    <row r="477" ht="12.75">
      <c r="M477" s="95"/>
    </row>
    <row r="478" ht="12.75">
      <c r="M478" s="95"/>
    </row>
    <row r="479" ht="12.75">
      <c r="M479" s="95"/>
    </row>
    <row r="480" ht="12.75">
      <c r="M480" s="95"/>
    </row>
    <row r="481" ht="12.75">
      <c r="M481" s="95"/>
    </row>
    <row r="482" ht="12.75">
      <c r="M482" s="95"/>
    </row>
    <row r="483" ht="12.75">
      <c r="M483" s="95"/>
    </row>
    <row r="484" ht="12.75">
      <c r="M484" s="95"/>
    </row>
    <row r="485" ht="12.75">
      <c r="M485" s="95"/>
    </row>
    <row r="486" ht="12.75">
      <c r="M486" s="95"/>
    </row>
    <row r="487" ht="12.75">
      <c r="M487" s="95"/>
    </row>
    <row r="488" ht="12.75">
      <c r="M488" s="95"/>
    </row>
    <row r="489" ht="12.75">
      <c r="M489" s="95"/>
    </row>
    <row r="490" ht="12.75">
      <c r="M490" s="95"/>
    </row>
    <row r="491" ht="12.75">
      <c r="M491" s="95"/>
    </row>
    <row r="492" ht="12.75">
      <c r="M492" s="95"/>
    </row>
    <row r="493" ht="12.75">
      <c r="M493" s="95"/>
    </row>
    <row r="494" ht="12.75">
      <c r="M494" s="95"/>
    </row>
    <row r="495" ht="12.75">
      <c r="M495" s="95"/>
    </row>
    <row r="496" ht="12.75">
      <c r="M496" s="95"/>
    </row>
    <row r="497" ht="12.75">
      <c r="M497" s="95"/>
    </row>
    <row r="498" ht="12.75">
      <c r="M498" s="95"/>
    </row>
    <row r="499" ht="12.75">
      <c r="M499" s="95"/>
    </row>
    <row r="500" ht="12.75">
      <c r="M500" s="95"/>
    </row>
    <row r="501" ht="12.75">
      <c r="M501" s="95"/>
    </row>
    <row r="502" ht="12.75">
      <c r="M502" s="95"/>
    </row>
    <row r="503" ht="12.75">
      <c r="M503" s="95"/>
    </row>
    <row r="504" ht="12.75">
      <c r="M504" s="95"/>
    </row>
    <row r="505" ht="12.75">
      <c r="M505" s="95"/>
    </row>
    <row r="506" ht="12.75">
      <c r="M506" s="95"/>
    </row>
    <row r="507" ht="12.75">
      <c r="M507" s="95"/>
    </row>
    <row r="508" ht="12.75">
      <c r="M508" s="95"/>
    </row>
    <row r="509" ht="12.75">
      <c r="M509" s="95"/>
    </row>
    <row r="510" ht="12.75">
      <c r="M510" s="95"/>
    </row>
    <row r="511" ht="12.75">
      <c r="M511" s="95"/>
    </row>
    <row r="512" ht="12.75">
      <c r="M512" s="95"/>
    </row>
    <row r="513" ht="12.75">
      <c r="M513" s="95"/>
    </row>
    <row r="514" ht="12.75">
      <c r="M514" s="95"/>
    </row>
    <row r="515" ht="12.75">
      <c r="M515" s="95"/>
    </row>
    <row r="516" ht="12.75">
      <c r="M516" s="95"/>
    </row>
    <row r="517" ht="12.75">
      <c r="M517" s="95"/>
    </row>
    <row r="518" ht="12.75">
      <c r="M518" s="95"/>
    </row>
    <row r="519" ht="12.75">
      <c r="M519" s="95"/>
    </row>
    <row r="520" ht="12.75">
      <c r="M520" s="95"/>
    </row>
    <row r="521" ht="12.75">
      <c r="M521" s="95"/>
    </row>
    <row r="522" ht="12.75">
      <c r="M522" s="95"/>
    </row>
    <row r="523" ht="12.75">
      <c r="M523" s="95"/>
    </row>
    <row r="524" ht="12.75">
      <c r="M524" s="95"/>
    </row>
    <row r="525" ht="12.75">
      <c r="M525" s="95"/>
    </row>
    <row r="526" ht="12.75">
      <c r="M526" s="95"/>
    </row>
    <row r="527" ht="12.75">
      <c r="M527" s="95"/>
    </row>
    <row r="528" ht="12.75">
      <c r="M528" s="95"/>
    </row>
    <row r="529" ht="12.75">
      <c r="M529" s="95"/>
    </row>
    <row r="530" ht="12.75">
      <c r="M530" s="95"/>
    </row>
    <row r="531" ht="12.75">
      <c r="M531" s="95"/>
    </row>
  </sheetData>
  <printOptions gridLines="1"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35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421875" style="97" customWidth="1"/>
    <col min="2" max="2" width="12.140625" style="95" customWidth="1"/>
    <col min="3" max="3" width="5.8515625" style="95" customWidth="1"/>
    <col min="4" max="4" width="13.7109375" style="95" customWidth="1"/>
    <col min="5" max="5" width="9.28125" style="97" customWidth="1"/>
    <col min="6" max="6" width="29.140625" style="95" customWidth="1"/>
    <col min="7" max="7" width="12.28125" style="95" customWidth="1"/>
    <col min="8" max="8" width="14.28125" style="95" customWidth="1"/>
    <col min="9" max="9" width="8.7109375" style="97" customWidth="1"/>
    <col min="10" max="10" width="19.421875" style="95" customWidth="1"/>
    <col min="11" max="11" width="12.8515625" style="95" customWidth="1"/>
    <col min="12" max="12" width="16.28125" style="95" customWidth="1"/>
    <col min="13" max="13" width="18.28125" style="95" customWidth="1"/>
    <col min="14" max="14" width="20.00390625" style="107" customWidth="1"/>
    <col min="15" max="15" width="7.8515625" style="97" customWidth="1"/>
    <col min="16" max="16" width="7.00390625" style="15" customWidth="1"/>
  </cols>
  <sheetData>
    <row r="1" spans="2:15" ht="15.75">
      <c r="B1" s="284">
        <v>39631</v>
      </c>
      <c r="D1" s="103" t="s">
        <v>2313</v>
      </c>
      <c r="F1" s="251"/>
      <c r="I1" s="191" t="s">
        <v>3342</v>
      </c>
      <c r="K1" s="100"/>
      <c r="N1" s="101"/>
      <c r="O1" s="179"/>
    </row>
    <row r="2" spans="5:16" ht="12.75" customHeight="1">
      <c r="E2" s="95"/>
      <c r="J2" s="95" t="s">
        <v>506</v>
      </c>
      <c r="K2" s="95" t="s">
        <v>507</v>
      </c>
      <c r="M2" s="95" t="s">
        <v>508</v>
      </c>
      <c r="N2" s="102" t="s">
        <v>509</v>
      </c>
      <c r="P2" s="187"/>
    </row>
    <row r="3" spans="1:16" s="105" customFormat="1" ht="12.75" customHeight="1">
      <c r="A3" s="104" t="s">
        <v>510</v>
      </c>
      <c r="B3" s="103" t="s">
        <v>1228</v>
      </c>
      <c r="C3" s="103" t="s">
        <v>511</v>
      </c>
      <c r="D3" s="103" t="s">
        <v>3332</v>
      </c>
      <c r="E3" s="250" t="s">
        <v>1389</v>
      </c>
      <c r="F3" s="130" t="s">
        <v>513</v>
      </c>
      <c r="G3" s="103" t="s">
        <v>514</v>
      </c>
      <c r="H3" s="103" t="s">
        <v>3344</v>
      </c>
      <c r="I3" s="104" t="s">
        <v>1878</v>
      </c>
      <c r="J3" s="86" t="s">
        <v>3345</v>
      </c>
      <c r="K3" s="132" t="s">
        <v>1614</v>
      </c>
      <c r="L3" s="86" t="s">
        <v>1615</v>
      </c>
      <c r="M3" s="131" t="s">
        <v>1616</v>
      </c>
      <c r="N3" s="86" t="s">
        <v>1617</v>
      </c>
      <c r="O3" s="104" t="s">
        <v>512</v>
      </c>
      <c r="P3" s="178" t="s">
        <v>1553</v>
      </c>
    </row>
    <row r="4" spans="5:16" ht="12.75" customHeight="1">
      <c r="E4" s="249"/>
      <c r="I4" s="97" t="s">
        <v>1879</v>
      </c>
      <c r="K4" s="132"/>
      <c r="L4" s="101"/>
      <c r="M4" s="97"/>
      <c r="P4" s="187"/>
    </row>
    <row r="5" spans="5:16" ht="12.75" customHeight="1">
      <c r="E5" s="248"/>
      <c r="K5" s="97"/>
      <c r="L5" s="101"/>
      <c r="P5" s="187"/>
    </row>
    <row r="6" spans="1:16" ht="12.75">
      <c r="A6" s="97">
        <v>1</v>
      </c>
      <c r="B6" s="106" t="s">
        <v>1343</v>
      </c>
      <c r="C6" s="123" t="s">
        <v>1880</v>
      </c>
      <c r="D6" s="91" t="s">
        <v>3340</v>
      </c>
      <c r="E6" s="248">
        <v>19996.162</v>
      </c>
      <c r="F6" s="102" t="s">
        <v>2635</v>
      </c>
      <c r="G6" s="106" t="s">
        <v>494</v>
      </c>
      <c r="H6" s="106" t="s">
        <v>1525</v>
      </c>
      <c r="I6" s="285">
        <v>1702833</v>
      </c>
      <c r="J6" s="106" t="s">
        <v>1594</v>
      </c>
      <c r="K6" s="106" t="s">
        <v>1618</v>
      </c>
      <c r="L6" s="106" t="s">
        <v>1944</v>
      </c>
      <c r="M6" s="101" t="s">
        <v>2093</v>
      </c>
      <c r="N6" s="112" t="s">
        <v>2107</v>
      </c>
      <c r="O6" s="180" t="s">
        <v>1341</v>
      </c>
      <c r="P6" s="188">
        <v>1</v>
      </c>
    </row>
    <row r="7" spans="1:16" ht="12.75">
      <c r="A7" s="97">
        <v>2</v>
      </c>
      <c r="B7" s="106" t="s">
        <v>1344</v>
      </c>
      <c r="C7" s="123" t="s">
        <v>1880</v>
      </c>
      <c r="D7" s="91" t="s">
        <v>3351</v>
      </c>
      <c r="E7" s="248">
        <v>19998.162</v>
      </c>
      <c r="F7" s="95" t="s">
        <v>2637</v>
      </c>
      <c r="G7" s="106"/>
      <c r="H7" s="106" t="s">
        <v>1526</v>
      </c>
      <c r="J7" s="106" t="s">
        <v>1595</v>
      </c>
      <c r="K7" s="106" t="s">
        <v>1619</v>
      </c>
      <c r="L7" s="106" t="s">
        <v>1945</v>
      </c>
      <c r="M7" s="101" t="s">
        <v>2094</v>
      </c>
      <c r="N7" s="115" t="s">
        <v>2108</v>
      </c>
      <c r="O7" s="180" t="s">
        <v>1341</v>
      </c>
      <c r="P7" s="188">
        <v>1</v>
      </c>
    </row>
    <row r="8" spans="1:16" ht="12.75">
      <c r="A8" s="97">
        <v>3</v>
      </c>
      <c r="B8" s="106" t="s">
        <v>1345</v>
      </c>
      <c r="C8" s="123" t="s">
        <v>1880</v>
      </c>
      <c r="D8" s="91" t="s">
        <v>3353</v>
      </c>
      <c r="E8" s="248">
        <v>19998.162</v>
      </c>
      <c r="F8" s="95" t="s">
        <v>2639</v>
      </c>
      <c r="G8" s="106"/>
      <c r="H8" s="106" t="s">
        <v>1527</v>
      </c>
      <c r="J8" s="106" t="s">
        <v>1596</v>
      </c>
      <c r="K8" s="106"/>
      <c r="L8" s="106"/>
      <c r="M8" s="101"/>
      <c r="N8" s="115"/>
      <c r="O8" s="180" t="s">
        <v>1341</v>
      </c>
      <c r="P8" s="188">
        <v>1</v>
      </c>
    </row>
    <row r="9" spans="1:16" ht="12.75">
      <c r="A9" s="97">
        <v>4</v>
      </c>
      <c r="B9" s="106" t="s">
        <v>1346</v>
      </c>
      <c r="C9" s="123" t="s">
        <v>1880</v>
      </c>
      <c r="D9" s="91" t="s">
        <v>3355</v>
      </c>
      <c r="E9" s="248">
        <v>20000.162</v>
      </c>
      <c r="F9" s="95" t="s">
        <v>2641</v>
      </c>
      <c r="G9" s="106"/>
      <c r="H9" s="106" t="s">
        <v>1528</v>
      </c>
      <c r="J9" s="106" t="s">
        <v>1597</v>
      </c>
      <c r="K9" s="106"/>
      <c r="L9" s="106"/>
      <c r="M9" s="101"/>
      <c r="N9" s="115"/>
      <c r="O9" s="180" t="s">
        <v>1341</v>
      </c>
      <c r="P9" s="188">
        <v>1</v>
      </c>
    </row>
    <row r="10" spans="1:16" ht="12.75">
      <c r="A10" s="97">
        <v>5</v>
      </c>
      <c r="B10" s="106" t="s">
        <v>1347</v>
      </c>
      <c r="C10" s="123" t="s">
        <v>1880</v>
      </c>
      <c r="D10" s="91" t="s">
        <v>3357</v>
      </c>
      <c r="E10" s="248">
        <v>20002.162</v>
      </c>
      <c r="F10" s="102" t="s">
        <v>2643</v>
      </c>
      <c r="G10" s="106"/>
      <c r="H10" s="106" t="s">
        <v>1999</v>
      </c>
      <c r="J10" s="106" t="s">
        <v>1598</v>
      </c>
      <c r="K10" s="106"/>
      <c r="L10" s="106"/>
      <c r="M10" s="101"/>
      <c r="N10" s="115"/>
      <c r="O10" s="180" t="s">
        <v>1341</v>
      </c>
      <c r="P10" s="188">
        <v>1</v>
      </c>
    </row>
    <row r="11" spans="1:16" ht="12.75">
      <c r="A11" s="97">
        <v>6</v>
      </c>
      <c r="B11" s="106" t="s">
        <v>1348</v>
      </c>
      <c r="C11" s="123" t="s">
        <v>1880</v>
      </c>
      <c r="D11" s="91" t="s">
        <v>3359</v>
      </c>
      <c r="E11" s="248">
        <v>20004.162</v>
      </c>
      <c r="F11" s="95" t="s">
        <v>2645</v>
      </c>
      <c r="G11" s="106"/>
      <c r="H11" s="106" t="s">
        <v>2000</v>
      </c>
      <c r="J11" s="106" t="s">
        <v>1599</v>
      </c>
      <c r="K11" s="106"/>
      <c r="L11" s="106"/>
      <c r="M11" s="101"/>
      <c r="N11" s="115"/>
      <c r="O11" s="180" t="s">
        <v>1341</v>
      </c>
      <c r="P11" s="188">
        <v>1</v>
      </c>
    </row>
    <row r="12" spans="7:16" ht="12.75">
      <c r="G12" s="106"/>
      <c r="H12" s="106" t="s">
        <v>43</v>
      </c>
      <c r="J12" s="106" t="s">
        <v>1600</v>
      </c>
      <c r="K12" s="106"/>
      <c r="L12" s="106"/>
      <c r="M12" s="101"/>
      <c r="N12" s="115"/>
      <c r="O12" s="181"/>
      <c r="P12" s="188">
        <v>0</v>
      </c>
    </row>
    <row r="13" spans="1:16" ht="12.75">
      <c r="A13" s="110"/>
      <c r="B13" s="109"/>
      <c r="C13" s="122"/>
      <c r="D13" s="108"/>
      <c r="E13" s="286"/>
      <c r="F13" s="287"/>
      <c r="G13" s="109"/>
      <c r="H13" s="109" t="s">
        <v>44</v>
      </c>
      <c r="J13" s="109" t="s">
        <v>1601</v>
      </c>
      <c r="K13" s="109"/>
      <c r="L13" s="109"/>
      <c r="M13" s="111"/>
      <c r="N13" s="114"/>
      <c r="O13" s="182"/>
      <c r="P13" s="189">
        <v>0</v>
      </c>
    </row>
    <row r="14" spans="1:16" ht="12.75">
      <c r="A14" s="97">
        <v>7</v>
      </c>
      <c r="B14" s="106" t="s">
        <v>729</v>
      </c>
      <c r="C14" s="123" t="s">
        <v>1881</v>
      </c>
      <c r="D14" s="91" t="s">
        <v>3340</v>
      </c>
      <c r="E14" s="248">
        <v>19996.162</v>
      </c>
      <c r="F14" s="102" t="s">
        <v>2636</v>
      </c>
      <c r="G14" s="106" t="s">
        <v>495</v>
      </c>
      <c r="H14" s="106" t="s">
        <v>1529</v>
      </c>
      <c r="I14" s="288">
        <v>1702834</v>
      </c>
      <c r="J14" s="106" t="s">
        <v>1602</v>
      </c>
      <c r="K14" s="106" t="s">
        <v>1620</v>
      </c>
      <c r="L14" s="106" t="s">
        <v>1946</v>
      </c>
      <c r="M14" s="101" t="s">
        <v>2095</v>
      </c>
      <c r="N14" s="112" t="s">
        <v>2109</v>
      </c>
      <c r="O14" s="180" t="s">
        <v>1341</v>
      </c>
      <c r="P14" s="188">
        <v>1</v>
      </c>
    </row>
    <row r="15" spans="1:16" ht="12.75">
      <c r="A15" s="97">
        <v>8</v>
      </c>
      <c r="B15" s="106" t="s">
        <v>730</v>
      </c>
      <c r="C15" s="123" t="s">
        <v>1881</v>
      </c>
      <c r="D15" s="91" t="s">
        <v>3351</v>
      </c>
      <c r="E15" s="248">
        <v>19998.162</v>
      </c>
      <c r="F15" s="95" t="s">
        <v>2638</v>
      </c>
      <c r="G15" s="106"/>
      <c r="H15" s="106" t="s">
        <v>1530</v>
      </c>
      <c r="J15" s="106" t="s">
        <v>1603</v>
      </c>
      <c r="K15" s="106" t="s">
        <v>1621</v>
      </c>
      <c r="L15" s="106" t="s">
        <v>1947</v>
      </c>
      <c r="M15" s="101" t="s">
        <v>2096</v>
      </c>
      <c r="N15" s="112" t="s">
        <v>2110</v>
      </c>
      <c r="O15" s="180" t="s">
        <v>1341</v>
      </c>
      <c r="P15" s="188">
        <v>1</v>
      </c>
    </row>
    <row r="16" spans="1:16" ht="12.75">
      <c r="A16" s="97">
        <v>9</v>
      </c>
      <c r="B16" s="106" t="s">
        <v>731</v>
      </c>
      <c r="C16" s="123" t="s">
        <v>1881</v>
      </c>
      <c r="D16" s="91" t="s">
        <v>3353</v>
      </c>
      <c r="E16" s="248">
        <v>19998.162</v>
      </c>
      <c r="F16" s="95" t="s">
        <v>2640</v>
      </c>
      <c r="G16" s="106"/>
      <c r="H16" s="106" t="s">
        <v>1531</v>
      </c>
      <c r="J16" s="106" t="s">
        <v>1604</v>
      </c>
      <c r="K16" s="106"/>
      <c r="L16" s="106"/>
      <c r="M16" s="101"/>
      <c r="N16" s="112"/>
      <c r="O16" s="180" t="s">
        <v>1341</v>
      </c>
      <c r="P16" s="188">
        <v>1</v>
      </c>
    </row>
    <row r="17" spans="1:16" ht="12.75">
      <c r="A17" s="97">
        <v>10</v>
      </c>
      <c r="B17" s="106" t="s">
        <v>719</v>
      </c>
      <c r="C17" s="123" t="s">
        <v>1881</v>
      </c>
      <c r="D17" s="91" t="s">
        <v>3355</v>
      </c>
      <c r="E17" s="248">
        <v>20000.162</v>
      </c>
      <c r="F17" s="95" t="s">
        <v>2642</v>
      </c>
      <c r="G17" s="106"/>
      <c r="H17" s="106" t="s">
        <v>1532</v>
      </c>
      <c r="J17" s="106" t="s">
        <v>1605</v>
      </c>
      <c r="K17" s="106"/>
      <c r="L17" s="106"/>
      <c r="M17" s="101"/>
      <c r="N17" s="112"/>
      <c r="O17" s="180" t="s">
        <v>1341</v>
      </c>
      <c r="P17" s="188">
        <v>1</v>
      </c>
    </row>
    <row r="18" spans="1:16" ht="12.75">
      <c r="A18" s="97">
        <v>11</v>
      </c>
      <c r="B18" s="106" t="s">
        <v>720</v>
      </c>
      <c r="C18" s="123" t="s">
        <v>1881</v>
      </c>
      <c r="D18" s="91" t="s">
        <v>3357</v>
      </c>
      <c r="E18" s="248">
        <v>20002.162</v>
      </c>
      <c r="F18" s="102" t="s">
        <v>2644</v>
      </c>
      <c r="G18" s="106"/>
      <c r="H18" s="106" t="s">
        <v>2001</v>
      </c>
      <c r="J18" s="106" t="s">
        <v>1606</v>
      </c>
      <c r="K18" s="106"/>
      <c r="L18" s="106"/>
      <c r="M18" s="101"/>
      <c r="N18" s="112"/>
      <c r="O18" s="180" t="s">
        <v>1341</v>
      </c>
      <c r="P18" s="188">
        <v>1</v>
      </c>
    </row>
    <row r="19" spans="1:16" ht="12.75">
      <c r="A19" s="97">
        <v>12</v>
      </c>
      <c r="B19" s="106" t="s">
        <v>721</v>
      </c>
      <c r="C19" s="123" t="s">
        <v>1881</v>
      </c>
      <c r="D19" s="91" t="s">
        <v>3359</v>
      </c>
      <c r="E19" s="248">
        <v>20004.162</v>
      </c>
      <c r="F19" s="95" t="s">
        <v>2646</v>
      </c>
      <c r="G19" s="106"/>
      <c r="H19" s="106" t="s">
        <v>2002</v>
      </c>
      <c r="J19" s="106" t="s">
        <v>1607</v>
      </c>
      <c r="K19" s="106"/>
      <c r="L19" s="106"/>
      <c r="M19" s="101"/>
      <c r="N19" s="115"/>
      <c r="O19" s="180" t="s">
        <v>1341</v>
      </c>
      <c r="P19" s="188">
        <v>1</v>
      </c>
    </row>
    <row r="20" spans="2:16" ht="12.75">
      <c r="B20" s="123"/>
      <c r="C20" s="123"/>
      <c r="E20" s="248"/>
      <c r="F20" s="123"/>
      <c r="G20" s="106"/>
      <c r="H20" s="106" t="s">
        <v>45</v>
      </c>
      <c r="J20" s="106" t="s">
        <v>1608</v>
      </c>
      <c r="K20" s="106"/>
      <c r="L20" s="106"/>
      <c r="M20" s="101"/>
      <c r="N20" s="112"/>
      <c r="O20" s="181"/>
      <c r="P20" s="188">
        <v>0</v>
      </c>
    </row>
    <row r="21" spans="1:16" ht="12.75">
      <c r="A21" s="110"/>
      <c r="B21" s="122"/>
      <c r="C21" s="122"/>
      <c r="D21" s="108"/>
      <c r="E21" s="286"/>
      <c r="F21" s="287"/>
      <c r="G21" s="109"/>
      <c r="H21" s="109" t="s">
        <v>46</v>
      </c>
      <c r="J21" s="109" t="s">
        <v>1609</v>
      </c>
      <c r="K21" s="109"/>
      <c r="L21" s="109"/>
      <c r="M21" s="111"/>
      <c r="N21" s="114"/>
      <c r="O21" s="182"/>
      <c r="P21" s="189">
        <v>0</v>
      </c>
    </row>
    <row r="22" spans="1:16" ht="12.75">
      <c r="A22" s="97">
        <v>13</v>
      </c>
      <c r="B22" s="106" t="s">
        <v>1349</v>
      </c>
      <c r="C22" s="123" t="s">
        <v>1880</v>
      </c>
      <c r="D22" s="91" t="s">
        <v>3364</v>
      </c>
      <c r="E22" s="289">
        <f>20039.1634-0.26</f>
        <v>20038.903400000003</v>
      </c>
      <c r="F22" s="102" t="s">
        <v>2647</v>
      </c>
      <c r="G22" s="106" t="s">
        <v>1533</v>
      </c>
      <c r="H22" s="106" t="s">
        <v>1534</v>
      </c>
      <c r="I22" s="288">
        <v>1702835</v>
      </c>
      <c r="J22" s="106" t="s">
        <v>1610</v>
      </c>
      <c r="K22" s="106" t="s">
        <v>1622</v>
      </c>
      <c r="L22" s="106" t="s">
        <v>1948</v>
      </c>
      <c r="M22" s="101" t="s">
        <v>2097</v>
      </c>
      <c r="N22" s="112" t="s">
        <v>2113</v>
      </c>
      <c r="O22" s="180" t="s">
        <v>1341</v>
      </c>
      <c r="P22" s="188">
        <v>1</v>
      </c>
    </row>
    <row r="23" spans="1:16" ht="12.75">
      <c r="A23" s="97">
        <v>14</v>
      </c>
      <c r="B23" s="106" t="s">
        <v>3275</v>
      </c>
      <c r="C23" s="123" t="s">
        <v>1880</v>
      </c>
      <c r="D23" s="91" t="s">
        <v>3367</v>
      </c>
      <c r="E23" s="248">
        <f>20041.1634-0.26</f>
        <v>20040.903400000003</v>
      </c>
      <c r="F23" s="95" t="s">
        <v>2649</v>
      </c>
      <c r="G23" s="94" t="s">
        <v>1388</v>
      </c>
      <c r="H23" s="106" t="s">
        <v>1535</v>
      </c>
      <c r="J23" s="106" t="s">
        <v>1611</v>
      </c>
      <c r="K23" s="106" t="s">
        <v>1623</v>
      </c>
      <c r="L23" s="106" t="s">
        <v>1949</v>
      </c>
      <c r="M23" s="101" t="s">
        <v>2098</v>
      </c>
      <c r="N23" s="112" t="s">
        <v>2114</v>
      </c>
      <c r="O23" s="180" t="s">
        <v>1341</v>
      </c>
      <c r="P23" s="188">
        <v>1</v>
      </c>
    </row>
    <row r="24" spans="1:16" ht="12.75">
      <c r="A24" s="97">
        <v>15</v>
      </c>
      <c r="B24" s="106" t="s">
        <v>3276</v>
      </c>
      <c r="C24" s="123" t="s">
        <v>1880</v>
      </c>
      <c r="D24" s="91" t="s">
        <v>3369</v>
      </c>
      <c r="E24" s="248">
        <f>20044.6434+0.26</f>
        <v>20044.9034</v>
      </c>
      <c r="F24" s="95" t="s">
        <v>2651</v>
      </c>
      <c r="G24" s="106"/>
      <c r="H24" s="106" t="s">
        <v>1536</v>
      </c>
      <c r="J24" s="106" t="s">
        <v>1612</v>
      </c>
      <c r="K24" s="106"/>
      <c r="L24" s="106"/>
      <c r="M24" s="101"/>
      <c r="N24" s="112"/>
      <c r="O24" s="180" t="s">
        <v>1341</v>
      </c>
      <c r="P24" s="188">
        <v>1</v>
      </c>
    </row>
    <row r="25" spans="1:16" ht="12.75">
      <c r="A25" s="97">
        <v>16</v>
      </c>
      <c r="B25" s="106" t="s">
        <v>2314</v>
      </c>
      <c r="C25" s="123" t="s">
        <v>1880</v>
      </c>
      <c r="D25" s="91" t="s">
        <v>3371</v>
      </c>
      <c r="E25" s="248">
        <f>20046.6434+0.26</f>
        <v>20046.9034</v>
      </c>
      <c r="F25" s="95" t="s">
        <v>2653</v>
      </c>
      <c r="G25" s="106"/>
      <c r="H25" s="106" t="s">
        <v>1537</v>
      </c>
      <c r="J25" s="106" t="s">
        <v>2865</v>
      </c>
      <c r="K25" s="106"/>
      <c r="L25" s="106"/>
      <c r="M25" s="101"/>
      <c r="N25" s="112"/>
      <c r="O25" s="180" t="s">
        <v>1341</v>
      </c>
      <c r="P25" s="188">
        <v>1</v>
      </c>
    </row>
    <row r="26" spans="1:16" ht="12.75">
      <c r="A26" s="97">
        <v>17</v>
      </c>
      <c r="B26" s="106" t="s">
        <v>2316</v>
      </c>
      <c r="C26" s="123" t="s">
        <v>1880</v>
      </c>
      <c r="D26" s="91" t="s">
        <v>3374</v>
      </c>
      <c r="E26" s="248">
        <v>20068.088</v>
      </c>
      <c r="F26" s="102" t="s">
        <v>2655</v>
      </c>
      <c r="G26" s="106"/>
      <c r="H26" s="106" t="s">
        <v>2003</v>
      </c>
      <c r="J26" s="106" t="s">
        <v>2866</v>
      </c>
      <c r="K26" s="106"/>
      <c r="L26" s="106"/>
      <c r="M26" s="101"/>
      <c r="N26" s="112"/>
      <c r="O26" s="180" t="s">
        <v>1341</v>
      </c>
      <c r="P26" s="188">
        <v>1</v>
      </c>
    </row>
    <row r="27" spans="1:16" ht="12.75">
      <c r="A27" s="97">
        <v>18</v>
      </c>
      <c r="B27" s="106" t="s">
        <v>3277</v>
      </c>
      <c r="C27" s="123" t="s">
        <v>1880</v>
      </c>
      <c r="D27" s="91" t="s">
        <v>3377</v>
      </c>
      <c r="E27" s="248">
        <v>20070.088</v>
      </c>
      <c r="F27" s="95" t="s">
        <v>2657</v>
      </c>
      <c r="G27" s="106"/>
      <c r="H27" s="106" t="s">
        <v>2004</v>
      </c>
      <c r="J27" s="106" t="s">
        <v>2867</v>
      </c>
      <c r="K27" s="106"/>
      <c r="L27" s="106"/>
      <c r="M27" s="101"/>
      <c r="N27" s="112"/>
      <c r="O27" s="180" t="s">
        <v>1341</v>
      </c>
      <c r="P27" s="188">
        <v>1</v>
      </c>
    </row>
    <row r="28" spans="7:16" ht="12.75">
      <c r="G28" s="106"/>
      <c r="H28" s="106" t="s">
        <v>47</v>
      </c>
      <c r="J28" s="106" t="s">
        <v>2868</v>
      </c>
      <c r="K28" s="106"/>
      <c r="L28" s="106"/>
      <c r="M28" s="101"/>
      <c r="N28" s="112"/>
      <c r="O28" s="181"/>
      <c r="P28" s="188">
        <v>0</v>
      </c>
    </row>
    <row r="29" spans="1:16" ht="12.75">
      <c r="A29" s="110"/>
      <c r="B29" s="108"/>
      <c r="C29" s="108"/>
      <c r="D29" s="108"/>
      <c r="E29" s="110"/>
      <c r="F29" s="108"/>
      <c r="G29" s="109"/>
      <c r="H29" s="109" t="s">
        <v>48</v>
      </c>
      <c r="J29" s="109" t="s">
        <v>2869</v>
      </c>
      <c r="K29" s="109"/>
      <c r="L29" s="109"/>
      <c r="M29" s="111"/>
      <c r="N29" s="114"/>
      <c r="O29" s="182"/>
      <c r="P29" s="189">
        <v>0</v>
      </c>
    </row>
    <row r="30" spans="1:16" ht="12.75">
      <c r="A30" s="97">
        <v>19</v>
      </c>
      <c r="B30" s="106" t="s">
        <v>722</v>
      </c>
      <c r="C30" s="123" t="s">
        <v>1881</v>
      </c>
      <c r="D30" s="91" t="s">
        <v>3364</v>
      </c>
      <c r="E30" s="289">
        <f>20039.1634-0.26</f>
        <v>20038.903400000003</v>
      </c>
      <c r="F30" s="102" t="s">
        <v>2648</v>
      </c>
      <c r="G30" s="106" t="s">
        <v>496</v>
      </c>
      <c r="H30" s="106" t="s">
        <v>1538</v>
      </c>
      <c r="I30" s="288">
        <v>1702836</v>
      </c>
      <c r="J30" s="106" t="s">
        <v>2870</v>
      </c>
      <c r="K30" s="106" t="s">
        <v>1624</v>
      </c>
      <c r="L30" s="106" t="s">
        <v>1950</v>
      </c>
      <c r="M30" s="101" t="s">
        <v>2099</v>
      </c>
      <c r="N30" s="112" t="s">
        <v>815</v>
      </c>
      <c r="O30" s="180" t="s">
        <v>1341</v>
      </c>
      <c r="P30" s="188">
        <v>1</v>
      </c>
    </row>
    <row r="31" spans="1:16" ht="12.75">
      <c r="A31" s="97">
        <v>20</v>
      </c>
      <c r="B31" s="106" t="s">
        <v>723</v>
      </c>
      <c r="C31" s="123" t="s">
        <v>1881</v>
      </c>
      <c r="D31" s="91" t="s">
        <v>3367</v>
      </c>
      <c r="E31" s="248">
        <f>20041.1634-0.26</f>
        <v>20040.903400000003</v>
      </c>
      <c r="F31" s="95" t="s">
        <v>2650</v>
      </c>
      <c r="G31" s="106"/>
      <c r="H31" s="106" t="s">
        <v>1539</v>
      </c>
      <c r="J31" s="106" t="s">
        <v>2871</v>
      </c>
      <c r="K31" s="106" t="s">
        <v>1625</v>
      </c>
      <c r="L31" s="106" t="s">
        <v>1951</v>
      </c>
      <c r="M31" s="101" t="s">
        <v>2100</v>
      </c>
      <c r="N31" s="112" t="s">
        <v>816</v>
      </c>
      <c r="O31" s="180" t="s">
        <v>1341</v>
      </c>
      <c r="P31" s="188">
        <v>1</v>
      </c>
    </row>
    <row r="32" spans="1:16" ht="12.75">
      <c r="A32" s="97">
        <v>21</v>
      </c>
      <c r="B32" s="106" t="s">
        <v>724</v>
      </c>
      <c r="C32" s="123" t="s">
        <v>1881</v>
      </c>
      <c r="D32" s="91" t="s">
        <v>3369</v>
      </c>
      <c r="E32" s="248">
        <f>20044.6434+0.26</f>
        <v>20044.9034</v>
      </c>
      <c r="F32" s="95" t="s">
        <v>2652</v>
      </c>
      <c r="G32" s="106"/>
      <c r="H32" s="106" t="s">
        <v>1540</v>
      </c>
      <c r="J32" s="106" t="s">
        <v>2872</v>
      </c>
      <c r="K32" s="106"/>
      <c r="L32" s="106"/>
      <c r="M32" s="101"/>
      <c r="N32" s="112"/>
      <c r="O32" s="180" t="s">
        <v>1341</v>
      </c>
      <c r="P32" s="188">
        <v>1</v>
      </c>
    </row>
    <row r="33" spans="1:16" ht="12.75">
      <c r="A33" s="97">
        <v>22</v>
      </c>
      <c r="B33" s="106" t="s">
        <v>2315</v>
      </c>
      <c r="C33" s="123" t="s">
        <v>1881</v>
      </c>
      <c r="D33" s="91" t="s">
        <v>3371</v>
      </c>
      <c r="E33" s="248">
        <f>20046.6434+0.26</f>
        <v>20046.9034</v>
      </c>
      <c r="F33" s="95" t="s">
        <v>2654</v>
      </c>
      <c r="G33" s="106"/>
      <c r="H33" s="106" t="s">
        <v>1541</v>
      </c>
      <c r="J33" s="106" t="s">
        <v>2873</v>
      </c>
      <c r="K33" s="106"/>
      <c r="L33" s="106"/>
      <c r="M33" s="101"/>
      <c r="N33" s="112"/>
      <c r="O33" s="180" t="s">
        <v>1341</v>
      </c>
      <c r="P33" s="188">
        <v>1</v>
      </c>
    </row>
    <row r="34" spans="1:16" ht="12.75">
      <c r="A34" s="97">
        <v>23</v>
      </c>
      <c r="B34" s="106" t="s">
        <v>2317</v>
      </c>
      <c r="C34" s="123" t="s">
        <v>1881</v>
      </c>
      <c r="D34" s="91" t="s">
        <v>3374</v>
      </c>
      <c r="E34" s="248">
        <v>20068.088</v>
      </c>
      <c r="F34" s="95" t="s">
        <v>2656</v>
      </c>
      <c r="G34" s="106"/>
      <c r="H34" s="106" t="s">
        <v>2005</v>
      </c>
      <c r="J34" s="106" t="s">
        <v>2874</v>
      </c>
      <c r="K34" s="106"/>
      <c r="L34" s="106"/>
      <c r="M34" s="101"/>
      <c r="N34" s="112"/>
      <c r="O34" s="180" t="s">
        <v>1341</v>
      </c>
      <c r="P34" s="188">
        <v>1</v>
      </c>
    </row>
    <row r="35" spans="1:16" ht="12.75">
      <c r="A35" s="97">
        <v>24</v>
      </c>
      <c r="B35" s="106" t="s">
        <v>725</v>
      </c>
      <c r="C35" s="123" t="s">
        <v>1881</v>
      </c>
      <c r="D35" s="91" t="s">
        <v>3377</v>
      </c>
      <c r="E35" s="248">
        <v>20070.088</v>
      </c>
      <c r="F35" s="95" t="s">
        <v>2658</v>
      </c>
      <c r="G35" s="106"/>
      <c r="H35" s="106" t="s">
        <v>2006</v>
      </c>
      <c r="J35" s="106" t="s">
        <v>2875</v>
      </c>
      <c r="K35" s="106"/>
      <c r="L35" s="106"/>
      <c r="M35" s="101"/>
      <c r="N35" s="112"/>
      <c r="O35" s="180" t="s">
        <v>1341</v>
      </c>
      <c r="P35" s="188">
        <v>1</v>
      </c>
    </row>
    <row r="36" spans="2:16" ht="12.75">
      <c r="B36" s="123"/>
      <c r="C36" s="123"/>
      <c r="D36" s="116"/>
      <c r="E36" s="248"/>
      <c r="G36" s="106"/>
      <c r="H36" s="106" t="s">
        <v>49</v>
      </c>
      <c r="J36" s="106" t="s">
        <v>2876</v>
      </c>
      <c r="K36" s="106"/>
      <c r="L36" s="106"/>
      <c r="M36" s="101"/>
      <c r="N36" s="112"/>
      <c r="O36" s="181"/>
      <c r="P36" s="188">
        <v>0</v>
      </c>
    </row>
    <row r="37" spans="1:16" ht="12.75">
      <c r="A37" s="110"/>
      <c r="B37" s="122"/>
      <c r="C37" s="122"/>
      <c r="D37" s="111"/>
      <c r="E37" s="286"/>
      <c r="F37" s="290"/>
      <c r="G37" s="109"/>
      <c r="H37" s="109" t="s">
        <v>50</v>
      </c>
      <c r="J37" s="109" t="s">
        <v>2877</v>
      </c>
      <c r="K37" s="109"/>
      <c r="L37" s="109"/>
      <c r="M37" s="111"/>
      <c r="N37" s="114"/>
      <c r="O37" s="182"/>
      <c r="P37" s="189">
        <v>0</v>
      </c>
    </row>
    <row r="38" spans="1:16" ht="12.75">
      <c r="A38" s="97">
        <v>25</v>
      </c>
      <c r="B38" s="123" t="s">
        <v>3244</v>
      </c>
      <c r="C38" s="123" t="s">
        <v>1880</v>
      </c>
      <c r="D38" s="116" t="s">
        <v>3362</v>
      </c>
      <c r="E38" s="248">
        <f>20052.5284+1.76</f>
        <v>20054.288399999998</v>
      </c>
      <c r="F38" s="95" t="s">
        <v>980</v>
      </c>
      <c r="G38" s="106" t="s">
        <v>497</v>
      </c>
      <c r="H38" s="106" t="s">
        <v>1542</v>
      </c>
      <c r="I38" s="288">
        <v>1708586</v>
      </c>
      <c r="J38" s="106" t="s">
        <v>2878</v>
      </c>
      <c r="K38" s="101" t="s">
        <v>1626</v>
      </c>
      <c r="L38" s="106" t="s">
        <v>1952</v>
      </c>
      <c r="M38" s="101" t="s">
        <v>2101</v>
      </c>
      <c r="N38" s="118" t="s">
        <v>2111</v>
      </c>
      <c r="O38" s="183" t="s">
        <v>1342</v>
      </c>
      <c r="P38" s="188">
        <v>1</v>
      </c>
    </row>
    <row r="39" spans="1:16" ht="12.75">
      <c r="A39" s="97">
        <v>26</v>
      </c>
      <c r="B39" s="123" t="s">
        <v>3245</v>
      </c>
      <c r="C39" s="123" t="s">
        <v>1880</v>
      </c>
      <c r="D39" s="116" t="s">
        <v>3362</v>
      </c>
      <c r="E39" s="248">
        <f>20056.3284+1.76</f>
        <v>20058.088399999997</v>
      </c>
      <c r="F39" s="95" t="s">
        <v>981</v>
      </c>
      <c r="G39" s="106"/>
      <c r="H39" s="106" t="s">
        <v>1543</v>
      </c>
      <c r="J39" s="106" t="s">
        <v>2879</v>
      </c>
      <c r="K39" s="101" t="s">
        <v>1627</v>
      </c>
      <c r="L39" s="106" t="s">
        <v>1953</v>
      </c>
      <c r="M39" s="101" t="s">
        <v>2102</v>
      </c>
      <c r="N39" s="118" t="s">
        <v>2112</v>
      </c>
      <c r="O39" s="183" t="s">
        <v>1342</v>
      </c>
      <c r="P39" s="188">
        <v>1</v>
      </c>
    </row>
    <row r="40" spans="1:16" ht="12.75">
      <c r="A40" s="97">
        <v>27</v>
      </c>
      <c r="B40" s="123" t="s">
        <v>3246</v>
      </c>
      <c r="C40" s="123" t="s">
        <v>1880</v>
      </c>
      <c r="D40" s="116" t="s">
        <v>3362</v>
      </c>
      <c r="E40" s="248">
        <f>20060.1284+1.76</f>
        <v>20061.8884</v>
      </c>
      <c r="F40" s="95" t="s">
        <v>982</v>
      </c>
      <c r="G40" s="106"/>
      <c r="H40" s="106" t="s">
        <v>1544</v>
      </c>
      <c r="J40" s="106" t="s">
        <v>2880</v>
      </c>
      <c r="K40" s="116"/>
      <c r="L40" s="106"/>
      <c r="M40" s="101"/>
      <c r="N40" s="118"/>
      <c r="O40" s="183" t="s">
        <v>1342</v>
      </c>
      <c r="P40" s="188">
        <v>1</v>
      </c>
    </row>
    <row r="41" spans="1:16" ht="12.75">
      <c r="A41" s="97">
        <v>28</v>
      </c>
      <c r="B41" s="123" t="s">
        <v>3247</v>
      </c>
      <c r="C41" s="123" t="s">
        <v>1880</v>
      </c>
      <c r="D41" s="116" t="s">
        <v>3362</v>
      </c>
      <c r="E41" s="248">
        <f>20063.9284+1.76</f>
        <v>20065.6884</v>
      </c>
      <c r="F41" s="95" t="s">
        <v>983</v>
      </c>
      <c r="G41" s="106"/>
      <c r="H41" s="106" t="s">
        <v>1545</v>
      </c>
      <c r="J41" s="106" t="s">
        <v>2881</v>
      </c>
      <c r="K41" s="116"/>
      <c r="L41" s="106"/>
      <c r="M41" s="101"/>
      <c r="N41" s="118"/>
      <c r="O41" s="183" t="s">
        <v>1342</v>
      </c>
      <c r="P41" s="188">
        <v>1</v>
      </c>
    </row>
    <row r="42" spans="1:16" ht="12.75">
      <c r="A42" s="97">
        <v>29</v>
      </c>
      <c r="B42" s="123" t="s">
        <v>3248</v>
      </c>
      <c r="C42" s="123" t="s">
        <v>1880</v>
      </c>
      <c r="D42" s="116" t="s">
        <v>3362</v>
      </c>
      <c r="E42" s="248">
        <f>20072.6284+1.76</f>
        <v>20074.3884</v>
      </c>
      <c r="F42" s="95" t="s">
        <v>984</v>
      </c>
      <c r="G42" s="106"/>
      <c r="H42" s="106" t="s">
        <v>2007</v>
      </c>
      <c r="J42" s="106" t="s">
        <v>2882</v>
      </c>
      <c r="K42" s="116"/>
      <c r="L42" s="106"/>
      <c r="M42" s="101"/>
      <c r="N42" s="118"/>
      <c r="O42" s="183" t="s">
        <v>1342</v>
      </c>
      <c r="P42" s="188">
        <v>1</v>
      </c>
    </row>
    <row r="43" spans="1:16" ht="12.75">
      <c r="A43" s="97">
        <v>30</v>
      </c>
      <c r="B43" s="123" t="s">
        <v>1387</v>
      </c>
      <c r="C43" s="123" t="s">
        <v>1880</v>
      </c>
      <c r="D43" s="116" t="s">
        <v>3362</v>
      </c>
      <c r="E43" s="248">
        <f>20076.4284+1.76</f>
        <v>20078.1884</v>
      </c>
      <c r="F43" s="95" t="s">
        <v>985</v>
      </c>
      <c r="G43" s="106"/>
      <c r="H43" s="106" t="s">
        <v>2008</v>
      </c>
      <c r="J43" s="106" t="s">
        <v>2883</v>
      </c>
      <c r="K43" s="116"/>
      <c r="L43" s="106"/>
      <c r="M43" s="101"/>
      <c r="N43" s="120"/>
      <c r="O43" s="183" t="s">
        <v>1342</v>
      </c>
      <c r="P43" s="188">
        <v>1</v>
      </c>
    </row>
    <row r="44" spans="2:16" ht="12.75">
      <c r="B44" s="123"/>
      <c r="C44" s="123"/>
      <c r="D44" s="106"/>
      <c r="E44" s="248"/>
      <c r="F44" s="123"/>
      <c r="G44" s="106"/>
      <c r="H44" s="106" t="s">
        <v>51</v>
      </c>
      <c r="J44" s="106" t="s">
        <v>2884</v>
      </c>
      <c r="K44" s="116"/>
      <c r="L44" s="106"/>
      <c r="M44" s="101"/>
      <c r="N44" s="118"/>
      <c r="O44" s="183"/>
      <c r="P44" s="188">
        <v>0</v>
      </c>
    </row>
    <row r="45" spans="1:16" ht="12.75">
      <c r="A45" s="110"/>
      <c r="B45" s="122"/>
      <c r="C45" s="122"/>
      <c r="D45" s="109"/>
      <c r="E45" s="286"/>
      <c r="F45" s="122"/>
      <c r="G45" s="109"/>
      <c r="H45" s="109" t="s">
        <v>52</v>
      </c>
      <c r="J45" s="109" t="s">
        <v>2885</v>
      </c>
      <c r="K45" s="111"/>
      <c r="L45" s="109"/>
      <c r="M45" s="111"/>
      <c r="N45" s="119"/>
      <c r="O45" s="184"/>
      <c r="P45" s="189">
        <v>0</v>
      </c>
    </row>
    <row r="46" spans="1:16" ht="12.75">
      <c r="A46" s="97">
        <v>31</v>
      </c>
      <c r="B46" s="106" t="s">
        <v>3278</v>
      </c>
      <c r="C46" s="123" t="s">
        <v>1880</v>
      </c>
      <c r="D46" s="91" t="s">
        <v>3381</v>
      </c>
      <c r="E46" s="248">
        <f>20083.1584+0.26</f>
        <v>20083.4184</v>
      </c>
      <c r="F46" s="95" t="s">
        <v>2659</v>
      </c>
      <c r="G46" s="106" t="s">
        <v>1546</v>
      </c>
      <c r="H46" s="106" t="s">
        <v>1547</v>
      </c>
      <c r="I46" s="288">
        <v>1702837</v>
      </c>
      <c r="J46" s="106" t="s">
        <v>2886</v>
      </c>
      <c r="K46" s="101" t="s">
        <v>1628</v>
      </c>
      <c r="L46" s="106" t="s">
        <v>1954</v>
      </c>
      <c r="M46" s="101" t="s">
        <v>2103</v>
      </c>
      <c r="N46" s="112" t="s">
        <v>2117</v>
      </c>
      <c r="O46" s="180" t="s">
        <v>1341</v>
      </c>
      <c r="P46" s="188">
        <v>1</v>
      </c>
    </row>
    <row r="47" spans="1:16" ht="12.75">
      <c r="A47" s="97">
        <v>32</v>
      </c>
      <c r="B47" s="106" t="s">
        <v>3279</v>
      </c>
      <c r="C47" s="123" t="s">
        <v>1880</v>
      </c>
      <c r="D47" s="91" t="s">
        <v>3384</v>
      </c>
      <c r="E47" s="248">
        <f>20085.1584+0.26</f>
        <v>20085.4184</v>
      </c>
      <c r="F47" s="102" t="s">
        <v>2661</v>
      </c>
      <c r="G47" s="106"/>
      <c r="H47" s="106" t="s">
        <v>1548</v>
      </c>
      <c r="J47" s="106" t="s">
        <v>2887</v>
      </c>
      <c r="K47" s="101" t="s">
        <v>1629</v>
      </c>
      <c r="L47" s="106" t="s">
        <v>1955</v>
      </c>
      <c r="M47" s="101" t="s">
        <v>2104</v>
      </c>
      <c r="N47" s="112" t="s">
        <v>2118</v>
      </c>
      <c r="O47" s="180" t="s">
        <v>1341</v>
      </c>
      <c r="P47" s="188">
        <v>1</v>
      </c>
    </row>
    <row r="48" spans="1:16" ht="12.75">
      <c r="A48" s="97">
        <v>33</v>
      </c>
      <c r="B48" s="106" t="s">
        <v>3280</v>
      </c>
      <c r="C48" s="123" t="s">
        <v>1880</v>
      </c>
      <c r="D48" s="91" t="s">
        <v>3386</v>
      </c>
      <c r="E48" s="248">
        <v>20087.418</v>
      </c>
      <c r="F48" s="95" t="s">
        <v>2663</v>
      </c>
      <c r="G48" s="106"/>
      <c r="H48" s="106" t="s">
        <v>1549</v>
      </c>
      <c r="J48" s="106" t="s">
        <v>2888</v>
      </c>
      <c r="K48" s="101"/>
      <c r="L48" s="106"/>
      <c r="M48" s="101"/>
      <c r="N48" s="112"/>
      <c r="O48" s="180" t="s">
        <v>1341</v>
      </c>
      <c r="P48" s="188">
        <v>1</v>
      </c>
    </row>
    <row r="49" spans="1:16" ht="12.75">
      <c r="A49" s="97">
        <v>34</v>
      </c>
      <c r="B49" s="106" t="s">
        <v>3281</v>
      </c>
      <c r="C49" s="123" t="s">
        <v>1880</v>
      </c>
      <c r="D49" s="91" t="s">
        <v>3388</v>
      </c>
      <c r="E49" s="248">
        <v>20089.418</v>
      </c>
      <c r="F49" s="95" t="s">
        <v>2665</v>
      </c>
      <c r="G49" s="106"/>
      <c r="H49" s="106" t="s">
        <v>1550</v>
      </c>
      <c r="J49" s="106" t="s">
        <v>2889</v>
      </c>
      <c r="K49" s="116"/>
      <c r="L49" s="106"/>
      <c r="M49" s="101"/>
      <c r="N49" s="112"/>
      <c r="O49" s="180" t="s">
        <v>1341</v>
      </c>
      <c r="P49" s="188">
        <v>1</v>
      </c>
    </row>
    <row r="50" spans="1:16" ht="12.75">
      <c r="A50" s="97">
        <v>35</v>
      </c>
      <c r="B50" s="106" t="s">
        <v>3282</v>
      </c>
      <c r="C50" s="123" t="s">
        <v>1880</v>
      </c>
      <c r="D50" s="91" t="s">
        <v>3390</v>
      </c>
      <c r="E50" s="248">
        <v>20089.418</v>
      </c>
      <c r="F50" s="102" t="s">
        <v>2667</v>
      </c>
      <c r="G50" s="106"/>
      <c r="H50" s="106" t="s">
        <v>1551</v>
      </c>
      <c r="J50" s="106" t="s">
        <v>2890</v>
      </c>
      <c r="K50" s="116"/>
      <c r="L50" s="106"/>
      <c r="M50" s="101"/>
      <c r="N50" s="112"/>
      <c r="O50" s="180" t="s">
        <v>1341</v>
      </c>
      <c r="P50" s="188">
        <v>1</v>
      </c>
    </row>
    <row r="51" spans="1:16" ht="12.75">
      <c r="A51" s="97">
        <v>36</v>
      </c>
      <c r="B51" s="106" t="s">
        <v>3283</v>
      </c>
      <c r="C51" s="123" t="s">
        <v>1880</v>
      </c>
      <c r="D51" s="91" t="s">
        <v>3392</v>
      </c>
      <c r="E51" s="248">
        <v>20091.418</v>
      </c>
      <c r="F51" s="95" t="s">
        <v>2669</v>
      </c>
      <c r="G51" s="106"/>
      <c r="H51" s="106" t="s">
        <v>3005</v>
      </c>
      <c r="J51" s="106" t="s">
        <v>2891</v>
      </c>
      <c r="K51" s="116"/>
      <c r="L51" s="106"/>
      <c r="M51" s="101"/>
      <c r="N51" s="115"/>
      <c r="O51" s="180" t="s">
        <v>1341</v>
      </c>
      <c r="P51" s="188">
        <v>1</v>
      </c>
    </row>
    <row r="52" spans="1:16" ht="12.75">
      <c r="A52" s="97">
        <v>37</v>
      </c>
      <c r="B52" s="106" t="s">
        <v>3284</v>
      </c>
      <c r="C52" s="123" t="s">
        <v>1880</v>
      </c>
      <c r="D52" s="91" t="s">
        <v>3394</v>
      </c>
      <c r="E52" s="248">
        <v>20093.418</v>
      </c>
      <c r="F52" s="95" t="s">
        <v>2671</v>
      </c>
      <c r="G52" s="106"/>
      <c r="H52" s="106" t="s">
        <v>53</v>
      </c>
      <c r="J52" s="106" t="s">
        <v>2892</v>
      </c>
      <c r="K52" s="116"/>
      <c r="L52" s="106"/>
      <c r="M52" s="101"/>
      <c r="N52" s="112"/>
      <c r="O52" s="180" t="s">
        <v>1341</v>
      </c>
      <c r="P52" s="188">
        <v>1</v>
      </c>
    </row>
    <row r="53" spans="1:16" ht="12.75">
      <c r="A53" s="110">
        <v>38</v>
      </c>
      <c r="B53" s="109" t="s">
        <v>3285</v>
      </c>
      <c r="C53" s="122" t="s">
        <v>1880</v>
      </c>
      <c r="D53" s="137" t="s">
        <v>3397</v>
      </c>
      <c r="E53" s="291">
        <v>20095.418</v>
      </c>
      <c r="F53" s="108" t="s">
        <v>2673</v>
      </c>
      <c r="G53" s="109"/>
      <c r="H53" s="109" t="s">
        <v>54</v>
      </c>
      <c r="J53" s="109" t="s">
        <v>2893</v>
      </c>
      <c r="K53" s="111"/>
      <c r="L53" s="109"/>
      <c r="M53" s="111"/>
      <c r="N53" s="114"/>
      <c r="O53" s="204" t="s">
        <v>1341</v>
      </c>
      <c r="P53" s="189">
        <v>1</v>
      </c>
    </row>
    <row r="54" spans="1:16" ht="12.75">
      <c r="A54" s="97">
        <v>39</v>
      </c>
      <c r="B54" s="106" t="s">
        <v>726</v>
      </c>
      <c r="C54" s="123" t="s">
        <v>1881</v>
      </c>
      <c r="D54" s="91" t="s">
        <v>3381</v>
      </c>
      <c r="E54" s="248">
        <f>20083.1584+0.26</f>
        <v>20083.4184</v>
      </c>
      <c r="F54" s="95" t="s">
        <v>2660</v>
      </c>
      <c r="G54" s="106" t="s">
        <v>498</v>
      </c>
      <c r="H54" s="106" t="s">
        <v>3006</v>
      </c>
      <c r="I54" s="288">
        <v>1702839</v>
      </c>
      <c r="J54" s="116" t="s">
        <v>2894</v>
      </c>
      <c r="K54" s="116" t="s">
        <v>1630</v>
      </c>
      <c r="L54" s="106" t="s">
        <v>1956</v>
      </c>
      <c r="M54" s="101" t="s">
        <v>2105</v>
      </c>
      <c r="N54" s="112" t="s">
        <v>191</v>
      </c>
      <c r="O54" s="180" t="s">
        <v>1341</v>
      </c>
      <c r="P54" s="188">
        <v>1</v>
      </c>
    </row>
    <row r="55" spans="1:16" ht="12.75">
      <c r="A55" s="97">
        <v>40</v>
      </c>
      <c r="B55" s="106" t="s">
        <v>727</v>
      </c>
      <c r="C55" s="123" t="s">
        <v>1881</v>
      </c>
      <c r="D55" s="91" t="s">
        <v>3384</v>
      </c>
      <c r="E55" s="248">
        <f>20085.1584+0.26</f>
        <v>20085.4184</v>
      </c>
      <c r="F55" s="102" t="s">
        <v>2662</v>
      </c>
      <c r="G55" s="106"/>
      <c r="H55" s="106" t="s">
        <v>3007</v>
      </c>
      <c r="I55" s="113"/>
      <c r="J55" s="106" t="s">
        <v>2895</v>
      </c>
      <c r="K55" s="116" t="s">
        <v>1631</v>
      </c>
      <c r="L55" s="106" t="s">
        <v>2092</v>
      </c>
      <c r="M55" s="101" t="s">
        <v>2106</v>
      </c>
      <c r="N55" s="112" t="s">
        <v>192</v>
      </c>
      <c r="O55" s="180" t="s">
        <v>1341</v>
      </c>
      <c r="P55" s="188">
        <v>1</v>
      </c>
    </row>
    <row r="56" spans="1:16" ht="12.75">
      <c r="A56" s="97">
        <v>41</v>
      </c>
      <c r="B56" s="106" t="s">
        <v>728</v>
      </c>
      <c r="C56" s="123" t="s">
        <v>1881</v>
      </c>
      <c r="D56" s="91" t="s">
        <v>3386</v>
      </c>
      <c r="E56" s="248">
        <v>20087.418</v>
      </c>
      <c r="F56" s="95" t="s">
        <v>2664</v>
      </c>
      <c r="G56" s="106"/>
      <c r="H56" s="106" t="s">
        <v>3008</v>
      </c>
      <c r="I56" s="113"/>
      <c r="J56" s="106" t="s">
        <v>2896</v>
      </c>
      <c r="K56" s="116"/>
      <c r="L56" s="106"/>
      <c r="M56" s="101"/>
      <c r="N56" s="112"/>
      <c r="O56" s="180" t="s">
        <v>1341</v>
      </c>
      <c r="P56" s="188">
        <v>1</v>
      </c>
    </row>
    <row r="57" spans="1:16" ht="12.75">
      <c r="A57" s="97">
        <v>42</v>
      </c>
      <c r="B57" s="106" t="s">
        <v>732</v>
      </c>
      <c r="C57" s="123" t="s">
        <v>1881</v>
      </c>
      <c r="D57" s="91" t="s">
        <v>3388</v>
      </c>
      <c r="E57" s="248">
        <v>20089.418</v>
      </c>
      <c r="F57" s="95" t="s">
        <v>2666</v>
      </c>
      <c r="G57" s="106"/>
      <c r="H57" s="106" t="s">
        <v>3009</v>
      </c>
      <c r="I57" s="113"/>
      <c r="J57" s="106" t="s">
        <v>2897</v>
      </c>
      <c r="K57" s="116"/>
      <c r="L57" s="106"/>
      <c r="M57" s="101"/>
      <c r="N57" s="112"/>
      <c r="O57" s="180" t="s">
        <v>1341</v>
      </c>
      <c r="P57" s="188">
        <v>1</v>
      </c>
    </row>
    <row r="58" spans="1:16" ht="12.75">
      <c r="A58" s="97">
        <v>43</v>
      </c>
      <c r="B58" s="106" t="s">
        <v>733</v>
      </c>
      <c r="C58" s="123" t="s">
        <v>1881</v>
      </c>
      <c r="D58" s="91" t="s">
        <v>3390</v>
      </c>
      <c r="E58" s="248">
        <v>20089.418</v>
      </c>
      <c r="F58" s="102" t="s">
        <v>2668</v>
      </c>
      <c r="G58" s="106"/>
      <c r="H58" s="106" t="s">
        <v>3010</v>
      </c>
      <c r="I58" s="113"/>
      <c r="J58" s="106" t="s">
        <v>2898</v>
      </c>
      <c r="K58" s="116"/>
      <c r="L58" s="106"/>
      <c r="M58" s="101"/>
      <c r="N58" s="112"/>
      <c r="O58" s="180" t="s">
        <v>1341</v>
      </c>
      <c r="P58" s="188">
        <v>1</v>
      </c>
    </row>
    <row r="59" spans="1:16" ht="12.75">
      <c r="A59" s="97">
        <v>44</v>
      </c>
      <c r="B59" s="106" t="s">
        <v>734</v>
      </c>
      <c r="C59" s="123" t="s">
        <v>1881</v>
      </c>
      <c r="D59" s="91" t="s">
        <v>3392</v>
      </c>
      <c r="E59" s="248">
        <v>20091.418</v>
      </c>
      <c r="F59" s="95" t="s">
        <v>2670</v>
      </c>
      <c r="G59" s="106"/>
      <c r="H59" s="106" t="s">
        <v>3011</v>
      </c>
      <c r="I59" s="113"/>
      <c r="J59" s="106" t="s">
        <v>2899</v>
      </c>
      <c r="K59" s="116"/>
      <c r="L59" s="106"/>
      <c r="M59" s="101"/>
      <c r="N59" s="115"/>
      <c r="O59" s="180" t="s">
        <v>1341</v>
      </c>
      <c r="P59" s="188">
        <v>1</v>
      </c>
    </row>
    <row r="60" spans="1:16" ht="12.75">
      <c r="A60" s="97">
        <v>45</v>
      </c>
      <c r="B60" s="106" t="s">
        <v>735</v>
      </c>
      <c r="C60" s="123" t="s">
        <v>1881</v>
      </c>
      <c r="D60" s="91" t="s">
        <v>3394</v>
      </c>
      <c r="E60" s="248">
        <v>20093.418</v>
      </c>
      <c r="F60" s="95" t="s">
        <v>2672</v>
      </c>
      <c r="G60" s="106"/>
      <c r="H60" s="106" t="s">
        <v>55</v>
      </c>
      <c r="I60" s="113"/>
      <c r="J60" s="106" t="s">
        <v>2900</v>
      </c>
      <c r="K60" s="116"/>
      <c r="L60" s="106"/>
      <c r="M60" s="101"/>
      <c r="N60" s="112"/>
      <c r="O60" s="180" t="s">
        <v>1341</v>
      </c>
      <c r="P60" s="188">
        <v>1</v>
      </c>
    </row>
    <row r="61" spans="1:16" ht="12.75">
      <c r="A61" s="110">
        <v>46</v>
      </c>
      <c r="B61" s="109" t="s">
        <v>736</v>
      </c>
      <c r="C61" s="122" t="s">
        <v>1881</v>
      </c>
      <c r="D61" s="137" t="s">
        <v>3397</v>
      </c>
      <c r="E61" s="291">
        <v>20095.418</v>
      </c>
      <c r="F61" s="108" t="s">
        <v>2674</v>
      </c>
      <c r="G61" s="109"/>
      <c r="H61" s="109" t="s">
        <v>56</v>
      </c>
      <c r="I61" s="135"/>
      <c r="J61" s="109" t="s">
        <v>2901</v>
      </c>
      <c r="K61" s="111"/>
      <c r="L61" s="109"/>
      <c r="M61" s="111"/>
      <c r="N61" s="114"/>
      <c r="O61" s="204" t="s">
        <v>1341</v>
      </c>
      <c r="P61" s="189">
        <v>1</v>
      </c>
    </row>
    <row r="62" spans="2:15" ht="15.75">
      <c r="B62" s="96"/>
      <c r="E62" s="248"/>
      <c r="F62" s="251"/>
      <c r="I62" s="191" t="s">
        <v>3342</v>
      </c>
      <c r="K62" s="100"/>
      <c r="N62" s="101"/>
      <c r="O62" s="179"/>
    </row>
    <row r="63" spans="5:16" ht="12.75">
      <c r="E63" s="248"/>
      <c r="J63" s="95" t="s">
        <v>506</v>
      </c>
      <c r="K63" s="95" t="s">
        <v>507</v>
      </c>
      <c r="M63" s="95" t="s">
        <v>508</v>
      </c>
      <c r="N63" s="102" t="s">
        <v>509</v>
      </c>
      <c r="P63" s="187"/>
    </row>
    <row r="64" spans="1:16" ht="12.75">
      <c r="A64" s="104" t="s">
        <v>510</v>
      </c>
      <c r="B64" s="103" t="s">
        <v>1228</v>
      </c>
      <c r="C64" s="103" t="s">
        <v>511</v>
      </c>
      <c r="D64" s="103" t="s">
        <v>3332</v>
      </c>
      <c r="E64" s="250" t="s">
        <v>1389</v>
      </c>
      <c r="F64" s="130" t="s">
        <v>513</v>
      </c>
      <c r="G64" s="103" t="s">
        <v>514</v>
      </c>
      <c r="H64" s="103" t="s">
        <v>3344</v>
      </c>
      <c r="I64" s="104" t="s">
        <v>1878</v>
      </c>
      <c r="J64" s="86" t="s">
        <v>3345</v>
      </c>
      <c r="K64" s="132" t="s">
        <v>1614</v>
      </c>
      <c r="L64" s="86" t="s">
        <v>1615</v>
      </c>
      <c r="M64" s="131" t="s">
        <v>1616</v>
      </c>
      <c r="N64" s="86" t="s">
        <v>1617</v>
      </c>
      <c r="O64" s="104" t="s">
        <v>512</v>
      </c>
      <c r="P64" s="178" t="s">
        <v>1553</v>
      </c>
    </row>
    <row r="65" spans="5:16" ht="12.75">
      <c r="E65" s="248"/>
      <c r="I65" s="97" t="s">
        <v>1879</v>
      </c>
      <c r="K65" s="132"/>
      <c r="L65" s="101"/>
      <c r="M65" s="97"/>
      <c r="P65" s="187"/>
    </row>
    <row r="66" spans="5:16" ht="12.75">
      <c r="E66" s="248"/>
      <c r="K66" s="97"/>
      <c r="L66" s="101"/>
      <c r="P66" s="187"/>
    </row>
    <row r="67" spans="1:16" ht="12.75">
      <c r="A67" s="97">
        <v>47</v>
      </c>
      <c r="B67" s="106" t="s">
        <v>3286</v>
      </c>
      <c r="C67" s="123" t="s">
        <v>1880</v>
      </c>
      <c r="D67" s="91" t="s">
        <v>3400</v>
      </c>
      <c r="E67" s="248">
        <f>20099.1584+0.26</f>
        <v>20099.4184</v>
      </c>
      <c r="F67" s="95" t="s">
        <v>2675</v>
      </c>
      <c r="G67" s="106" t="s">
        <v>499</v>
      </c>
      <c r="H67" s="106" t="s">
        <v>3012</v>
      </c>
      <c r="I67" s="292">
        <v>1708588</v>
      </c>
      <c r="J67" s="101" t="s">
        <v>2902</v>
      </c>
      <c r="K67" s="101" t="s">
        <v>1674</v>
      </c>
      <c r="L67" s="106" t="s">
        <v>2119</v>
      </c>
      <c r="M67" s="101" t="s">
        <v>2131</v>
      </c>
      <c r="N67" s="112" t="s">
        <v>193</v>
      </c>
      <c r="O67" s="180" t="s">
        <v>1341</v>
      </c>
      <c r="P67" s="188">
        <v>1</v>
      </c>
    </row>
    <row r="68" spans="1:16" ht="12.75">
      <c r="A68" s="97">
        <v>48</v>
      </c>
      <c r="B68" s="106" t="s">
        <v>2318</v>
      </c>
      <c r="C68" s="123" t="s">
        <v>1880</v>
      </c>
      <c r="D68" s="91" t="s">
        <v>3402</v>
      </c>
      <c r="E68" s="248">
        <f>20101.1584+0.26</f>
        <v>20101.4184</v>
      </c>
      <c r="F68" s="95" t="s">
        <v>2677</v>
      </c>
      <c r="G68" s="106"/>
      <c r="H68" s="106" t="s">
        <v>3013</v>
      </c>
      <c r="I68" s="113"/>
      <c r="J68" s="101" t="s">
        <v>2903</v>
      </c>
      <c r="K68" s="101" t="s">
        <v>1675</v>
      </c>
      <c r="L68" s="106" t="s">
        <v>2120</v>
      </c>
      <c r="M68" s="101" t="s">
        <v>2132</v>
      </c>
      <c r="N68" s="115" t="s">
        <v>194</v>
      </c>
      <c r="O68" s="180" t="s">
        <v>1341</v>
      </c>
      <c r="P68" s="188">
        <v>1</v>
      </c>
    </row>
    <row r="69" spans="1:16" ht="12.75">
      <c r="A69" s="97">
        <v>49</v>
      </c>
      <c r="B69" s="106" t="s">
        <v>2320</v>
      </c>
      <c r="C69" s="123" t="s">
        <v>1880</v>
      </c>
      <c r="D69" s="91" t="s">
        <v>3405</v>
      </c>
      <c r="E69" s="248">
        <v>20103.418</v>
      </c>
      <c r="F69" s="95" t="s">
        <v>2679</v>
      </c>
      <c r="G69" s="106"/>
      <c r="H69" s="106" t="s">
        <v>3014</v>
      </c>
      <c r="I69" s="113"/>
      <c r="J69" s="101" t="s">
        <v>2950</v>
      </c>
      <c r="K69" s="101"/>
      <c r="L69" s="106"/>
      <c r="M69" s="101"/>
      <c r="N69" s="112"/>
      <c r="O69" s="180" t="s">
        <v>1341</v>
      </c>
      <c r="P69" s="188">
        <v>1</v>
      </c>
    </row>
    <row r="70" spans="1:16" ht="12.75">
      <c r="A70" s="97">
        <v>50</v>
      </c>
      <c r="B70" s="106" t="s">
        <v>3287</v>
      </c>
      <c r="C70" s="123" t="s">
        <v>1880</v>
      </c>
      <c r="D70" s="91" t="s">
        <v>3408</v>
      </c>
      <c r="E70" s="248">
        <v>20105.418</v>
      </c>
      <c r="F70" s="95" t="s">
        <v>2681</v>
      </c>
      <c r="G70" s="106"/>
      <c r="H70" s="106" t="s">
        <v>3015</v>
      </c>
      <c r="I70" s="113"/>
      <c r="J70" s="101" t="s">
        <v>2951</v>
      </c>
      <c r="K70" s="101"/>
      <c r="L70" s="106"/>
      <c r="M70" s="101"/>
      <c r="N70" s="115"/>
      <c r="O70" s="180" t="s">
        <v>1341</v>
      </c>
      <c r="P70" s="188">
        <v>1</v>
      </c>
    </row>
    <row r="71" spans="1:16" ht="12.75" customHeight="1">
      <c r="A71" s="97">
        <v>51</v>
      </c>
      <c r="B71" s="293" t="s">
        <v>3288</v>
      </c>
      <c r="C71" s="123" t="s">
        <v>1880</v>
      </c>
      <c r="D71" s="91" t="s">
        <v>3410</v>
      </c>
      <c r="E71" s="248">
        <v>20107.418</v>
      </c>
      <c r="F71" s="95" t="s">
        <v>2683</v>
      </c>
      <c r="G71" s="106"/>
      <c r="H71" s="106" t="s">
        <v>2009</v>
      </c>
      <c r="I71" s="113"/>
      <c r="J71" s="116" t="s">
        <v>2952</v>
      </c>
      <c r="K71" s="116"/>
      <c r="L71" s="106"/>
      <c r="M71" s="101"/>
      <c r="N71" s="112"/>
      <c r="O71" s="180" t="s">
        <v>1341</v>
      </c>
      <c r="P71" s="188">
        <v>1</v>
      </c>
    </row>
    <row r="72" spans="1:16" s="105" customFormat="1" ht="12.75" customHeight="1">
      <c r="A72" s="97">
        <v>52</v>
      </c>
      <c r="B72" s="293" t="s">
        <v>3289</v>
      </c>
      <c r="C72" s="123" t="s">
        <v>1880</v>
      </c>
      <c r="D72" s="91" t="s">
        <v>3412</v>
      </c>
      <c r="E72" s="248">
        <v>20109.418</v>
      </c>
      <c r="F72" s="95" t="s">
        <v>2685</v>
      </c>
      <c r="G72" s="106"/>
      <c r="H72" s="106" t="s">
        <v>2010</v>
      </c>
      <c r="I72" s="113"/>
      <c r="J72" s="116" t="s">
        <v>2953</v>
      </c>
      <c r="K72" s="116"/>
      <c r="L72" s="106"/>
      <c r="M72" s="101"/>
      <c r="N72" s="115"/>
      <c r="O72" s="180" t="s">
        <v>1341</v>
      </c>
      <c r="P72" s="188">
        <v>1</v>
      </c>
    </row>
    <row r="73" spans="7:16" ht="12.75" customHeight="1">
      <c r="G73" s="106"/>
      <c r="H73" s="106" t="s">
        <v>57</v>
      </c>
      <c r="I73" s="113"/>
      <c r="J73" s="116" t="s">
        <v>2954</v>
      </c>
      <c r="K73" s="116"/>
      <c r="L73" s="106"/>
      <c r="M73" s="101"/>
      <c r="N73" s="112"/>
      <c r="O73" s="181"/>
      <c r="P73" s="188">
        <v>0</v>
      </c>
    </row>
    <row r="74" spans="1:16" ht="12.75" customHeight="1">
      <c r="A74" s="110"/>
      <c r="B74" s="122"/>
      <c r="C74" s="122"/>
      <c r="D74" s="108"/>
      <c r="E74" s="286"/>
      <c r="F74" s="109"/>
      <c r="G74" s="109"/>
      <c r="H74" s="109" t="s">
        <v>58</v>
      </c>
      <c r="I74" s="135"/>
      <c r="J74" s="111" t="s">
        <v>2955</v>
      </c>
      <c r="K74" s="111"/>
      <c r="L74" s="109"/>
      <c r="M74" s="111"/>
      <c r="N74" s="114"/>
      <c r="O74" s="182"/>
      <c r="P74" s="189">
        <v>0</v>
      </c>
    </row>
    <row r="75" spans="1:16" ht="12.75" customHeight="1">
      <c r="A75" s="97">
        <v>53</v>
      </c>
      <c r="B75" s="106" t="s">
        <v>737</v>
      </c>
      <c r="C75" s="123" t="s">
        <v>1881</v>
      </c>
      <c r="D75" s="91" t="s">
        <v>3400</v>
      </c>
      <c r="E75" s="248">
        <f>20099.1584+0.26</f>
        <v>20099.4184</v>
      </c>
      <c r="F75" s="95" t="s">
        <v>2676</v>
      </c>
      <c r="G75" s="106" t="s">
        <v>500</v>
      </c>
      <c r="H75" s="106" t="s">
        <v>2011</v>
      </c>
      <c r="I75" s="292">
        <v>1708589</v>
      </c>
      <c r="J75" s="101" t="s">
        <v>2956</v>
      </c>
      <c r="K75" s="101" t="s">
        <v>1676</v>
      </c>
      <c r="L75" s="106" t="s">
        <v>2121</v>
      </c>
      <c r="M75" s="101" t="s">
        <v>2133</v>
      </c>
      <c r="N75" s="112" t="s">
        <v>195</v>
      </c>
      <c r="O75" s="180" t="s">
        <v>1341</v>
      </c>
      <c r="P75" s="188">
        <v>1</v>
      </c>
    </row>
    <row r="76" spans="1:16" ht="12.75" customHeight="1">
      <c r="A76" s="97">
        <v>54</v>
      </c>
      <c r="B76" s="106" t="s">
        <v>2319</v>
      </c>
      <c r="C76" s="123" t="s">
        <v>1881</v>
      </c>
      <c r="D76" s="91" t="s">
        <v>3402</v>
      </c>
      <c r="E76" s="248">
        <f>20101.1584+0.26</f>
        <v>20101.4184</v>
      </c>
      <c r="F76" s="95" t="s">
        <v>2678</v>
      </c>
      <c r="G76" s="106"/>
      <c r="H76" s="106" t="s">
        <v>2012</v>
      </c>
      <c r="I76" s="113"/>
      <c r="J76" s="101" t="s">
        <v>2957</v>
      </c>
      <c r="K76" s="101" t="s">
        <v>1677</v>
      </c>
      <c r="L76" s="106" t="s">
        <v>2122</v>
      </c>
      <c r="M76" s="101" t="s">
        <v>2134</v>
      </c>
      <c r="N76" s="112" t="s">
        <v>196</v>
      </c>
      <c r="O76" s="180" t="s">
        <v>1341</v>
      </c>
      <c r="P76" s="188">
        <v>1</v>
      </c>
    </row>
    <row r="77" spans="1:16" ht="12.75" customHeight="1">
      <c r="A77" s="97">
        <v>55</v>
      </c>
      <c r="B77" s="106" t="s">
        <v>2321</v>
      </c>
      <c r="C77" s="123" t="s">
        <v>1881</v>
      </c>
      <c r="D77" s="91" t="s">
        <v>3405</v>
      </c>
      <c r="E77" s="248">
        <v>20103.418</v>
      </c>
      <c r="F77" s="95" t="s">
        <v>2680</v>
      </c>
      <c r="G77" s="106"/>
      <c r="H77" s="106" t="s">
        <v>2040</v>
      </c>
      <c r="J77" s="101" t="s">
        <v>2958</v>
      </c>
      <c r="K77" s="101"/>
      <c r="L77" s="106"/>
      <c r="M77" s="101"/>
      <c r="N77" s="112"/>
      <c r="O77" s="180" t="s">
        <v>1341</v>
      </c>
      <c r="P77" s="188">
        <v>1</v>
      </c>
    </row>
    <row r="78" spans="1:16" ht="12.75" customHeight="1">
      <c r="A78" s="97">
        <v>56</v>
      </c>
      <c r="B78" s="106" t="s">
        <v>738</v>
      </c>
      <c r="C78" s="123" t="s">
        <v>1881</v>
      </c>
      <c r="D78" s="91" t="s">
        <v>3408</v>
      </c>
      <c r="E78" s="248">
        <v>20105.418</v>
      </c>
      <c r="F78" s="95" t="s">
        <v>2682</v>
      </c>
      <c r="G78" s="106"/>
      <c r="H78" s="106" t="s">
        <v>2041</v>
      </c>
      <c r="J78" s="101" t="s">
        <v>2959</v>
      </c>
      <c r="K78" s="101"/>
      <c r="L78" s="106"/>
      <c r="M78" s="101"/>
      <c r="N78" s="112"/>
      <c r="O78" s="180" t="s">
        <v>1341</v>
      </c>
      <c r="P78" s="188">
        <v>1</v>
      </c>
    </row>
    <row r="79" spans="1:16" ht="12.75" customHeight="1">
      <c r="A79" s="97">
        <v>57</v>
      </c>
      <c r="B79" s="293" t="s">
        <v>739</v>
      </c>
      <c r="C79" s="123" t="s">
        <v>1881</v>
      </c>
      <c r="D79" s="91" t="s">
        <v>3410</v>
      </c>
      <c r="E79" s="248">
        <v>20107.418</v>
      </c>
      <c r="F79" s="95" t="s">
        <v>2684</v>
      </c>
      <c r="G79" s="106"/>
      <c r="H79" s="106" t="s">
        <v>2042</v>
      </c>
      <c r="J79" s="116" t="s">
        <v>2960</v>
      </c>
      <c r="K79" s="116"/>
      <c r="L79" s="106"/>
      <c r="M79" s="101"/>
      <c r="N79" s="112"/>
      <c r="O79" s="180" t="s">
        <v>1341</v>
      </c>
      <c r="P79" s="188">
        <v>1</v>
      </c>
    </row>
    <row r="80" spans="1:16" ht="12.75" customHeight="1">
      <c r="A80" s="97">
        <v>58</v>
      </c>
      <c r="B80" s="293" t="s">
        <v>740</v>
      </c>
      <c r="C80" s="123" t="s">
        <v>1881</v>
      </c>
      <c r="D80" s="91" t="s">
        <v>3412</v>
      </c>
      <c r="E80" s="248">
        <v>20109.418</v>
      </c>
      <c r="F80" s="95" t="s">
        <v>2686</v>
      </c>
      <c r="G80" s="106"/>
      <c r="H80" s="106" t="s">
        <v>2043</v>
      </c>
      <c r="J80" s="116" t="s">
        <v>2961</v>
      </c>
      <c r="K80" s="116"/>
      <c r="L80" s="106"/>
      <c r="M80" s="101"/>
      <c r="N80" s="115"/>
      <c r="O80" s="180" t="s">
        <v>1341</v>
      </c>
      <c r="P80" s="188">
        <v>1</v>
      </c>
    </row>
    <row r="81" spans="2:16" ht="12.75" customHeight="1">
      <c r="B81" s="123"/>
      <c r="C81" s="123"/>
      <c r="E81" s="248"/>
      <c r="F81" s="106"/>
      <c r="G81" s="106"/>
      <c r="H81" s="106" t="s">
        <v>59</v>
      </c>
      <c r="J81" s="116" t="s">
        <v>2962</v>
      </c>
      <c r="K81" s="116"/>
      <c r="L81" s="106"/>
      <c r="M81" s="101"/>
      <c r="N81" s="112"/>
      <c r="P81" s="188">
        <v>0</v>
      </c>
    </row>
    <row r="82" spans="1:16" ht="12.75" customHeight="1">
      <c r="A82" s="110"/>
      <c r="B82" s="122"/>
      <c r="C82" s="122"/>
      <c r="D82" s="108"/>
      <c r="E82" s="286"/>
      <c r="F82" s="109"/>
      <c r="G82" s="109"/>
      <c r="H82" s="109" t="s">
        <v>60</v>
      </c>
      <c r="I82" s="110"/>
      <c r="J82" s="111" t="s">
        <v>2963</v>
      </c>
      <c r="K82" s="111"/>
      <c r="L82" s="109"/>
      <c r="M82" s="111"/>
      <c r="N82" s="114"/>
      <c r="O82" s="110"/>
      <c r="P82" s="189">
        <v>0</v>
      </c>
    </row>
    <row r="83" spans="1:16" ht="12.75" customHeight="1">
      <c r="A83" s="97">
        <v>59</v>
      </c>
      <c r="B83" s="123" t="s">
        <v>3249</v>
      </c>
      <c r="C83" s="123" t="s">
        <v>1880</v>
      </c>
      <c r="D83" s="116" t="s">
        <v>3379</v>
      </c>
      <c r="E83" s="248">
        <f>20115.7184+1.76</f>
        <v>20117.4784</v>
      </c>
      <c r="F83" s="95" t="s">
        <v>986</v>
      </c>
      <c r="G83" s="106" t="s">
        <v>501</v>
      </c>
      <c r="H83" s="106" t="s">
        <v>2044</v>
      </c>
      <c r="I83" s="292">
        <v>1702838</v>
      </c>
      <c r="J83" s="106" t="s">
        <v>2964</v>
      </c>
      <c r="K83" s="101" t="s">
        <v>1678</v>
      </c>
      <c r="L83" s="106" t="s">
        <v>2123</v>
      </c>
      <c r="M83" s="101" t="s">
        <v>2135</v>
      </c>
      <c r="N83" s="118" t="s">
        <v>2115</v>
      </c>
      <c r="O83" s="183" t="s">
        <v>1342</v>
      </c>
      <c r="P83" s="188">
        <v>1</v>
      </c>
    </row>
    <row r="84" spans="1:16" ht="12.75" customHeight="1">
      <c r="A84" s="97">
        <v>60</v>
      </c>
      <c r="B84" s="123" t="s">
        <v>3250</v>
      </c>
      <c r="C84" s="123" t="s">
        <v>1880</v>
      </c>
      <c r="D84" s="116" t="s">
        <v>3379</v>
      </c>
      <c r="E84" s="248">
        <f>20119.5184+1.76</f>
        <v>20121.2784</v>
      </c>
      <c r="F84" s="95" t="s">
        <v>987</v>
      </c>
      <c r="G84" s="106"/>
      <c r="H84" s="106" t="s">
        <v>2045</v>
      </c>
      <c r="I84" s="113"/>
      <c r="J84" s="106" t="s">
        <v>2965</v>
      </c>
      <c r="K84" s="101" t="s">
        <v>1679</v>
      </c>
      <c r="L84" s="106" t="s">
        <v>2124</v>
      </c>
      <c r="M84" s="101" t="s">
        <v>2136</v>
      </c>
      <c r="N84" s="118" t="s">
        <v>2116</v>
      </c>
      <c r="O84" s="183" t="s">
        <v>1342</v>
      </c>
      <c r="P84" s="188">
        <v>1</v>
      </c>
    </row>
    <row r="85" spans="1:16" ht="12.75" customHeight="1">
      <c r="A85" s="97">
        <v>61</v>
      </c>
      <c r="B85" s="123" t="s">
        <v>3251</v>
      </c>
      <c r="C85" s="123" t="s">
        <v>1880</v>
      </c>
      <c r="D85" s="116" t="s">
        <v>3379</v>
      </c>
      <c r="E85" s="248">
        <f>20123.3184+1.76</f>
        <v>20125.0784</v>
      </c>
      <c r="F85" s="95" t="s">
        <v>988</v>
      </c>
      <c r="G85" s="106"/>
      <c r="H85" s="106" t="s">
        <v>2046</v>
      </c>
      <c r="I85" s="113"/>
      <c r="J85" s="106" t="s">
        <v>2966</v>
      </c>
      <c r="K85" s="101"/>
      <c r="L85" s="106"/>
      <c r="M85" s="101"/>
      <c r="N85" s="118"/>
      <c r="O85" s="183" t="s">
        <v>1342</v>
      </c>
      <c r="P85" s="188">
        <v>1</v>
      </c>
    </row>
    <row r="86" spans="1:16" ht="12.75" customHeight="1">
      <c r="A86" s="97">
        <v>62</v>
      </c>
      <c r="B86" s="123" t="s">
        <v>3252</v>
      </c>
      <c r="C86" s="123" t="s">
        <v>1880</v>
      </c>
      <c r="D86" s="116" t="s">
        <v>3379</v>
      </c>
      <c r="E86" s="248">
        <f>20127.1184+1.76</f>
        <v>20128.878399999998</v>
      </c>
      <c r="F86" s="95" t="s">
        <v>989</v>
      </c>
      <c r="G86" s="106"/>
      <c r="H86" s="106" t="s">
        <v>2047</v>
      </c>
      <c r="I86" s="113"/>
      <c r="J86" s="106" t="s">
        <v>2967</v>
      </c>
      <c r="K86" s="116"/>
      <c r="L86" s="106"/>
      <c r="M86" s="101"/>
      <c r="N86" s="118"/>
      <c r="O86" s="183" t="s">
        <v>1342</v>
      </c>
      <c r="P86" s="188">
        <v>1</v>
      </c>
    </row>
    <row r="87" spans="1:16" ht="12.75" customHeight="1">
      <c r="A87" s="97">
        <v>63</v>
      </c>
      <c r="B87" s="123" t="s">
        <v>3253</v>
      </c>
      <c r="C87" s="123" t="s">
        <v>1880</v>
      </c>
      <c r="D87" s="116" t="s">
        <v>3379</v>
      </c>
      <c r="E87" s="248">
        <f>20130.9184+1.76</f>
        <v>20132.678399999997</v>
      </c>
      <c r="F87" s="95" t="s">
        <v>990</v>
      </c>
      <c r="G87" s="106"/>
      <c r="H87" s="106" t="s">
        <v>2048</v>
      </c>
      <c r="I87" s="113"/>
      <c r="J87" s="106" t="s">
        <v>2968</v>
      </c>
      <c r="K87" s="116"/>
      <c r="L87" s="106"/>
      <c r="M87" s="101"/>
      <c r="N87" s="118"/>
      <c r="O87" s="183" t="s">
        <v>1342</v>
      </c>
      <c r="P87" s="188">
        <v>1</v>
      </c>
    </row>
    <row r="88" spans="1:16" ht="12.75" customHeight="1">
      <c r="A88" s="97">
        <v>64</v>
      </c>
      <c r="B88" s="123" t="s">
        <v>3254</v>
      </c>
      <c r="C88" s="123" t="s">
        <v>1880</v>
      </c>
      <c r="D88" s="116" t="s">
        <v>3379</v>
      </c>
      <c r="E88" s="248">
        <f>20134.7184+1.76</f>
        <v>20136.4784</v>
      </c>
      <c r="F88" s="95" t="s">
        <v>991</v>
      </c>
      <c r="G88" s="106"/>
      <c r="H88" s="106" t="s">
        <v>2049</v>
      </c>
      <c r="I88" s="113"/>
      <c r="J88" s="106" t="s">
        <v>2969</v>
      </c>
      <c r="K88" s="116"/>
      <c r="L88" s="106"/>
      <c r="M88" s="101"/>
      <c r="N88" s="120"/>
      <c r="O88" s="183" t="s">
        <v>1342</v>
      </c>
      <c r="P88" s="188">
        <v>1</v>
      </c>
    </row>
    <row r="89" spans="2:16" ht="12.75" customHeight="1">
      <c r="B89" s="123"/>
      <c r="C89" s="123"/>
      <c r="D89" s="116"/>
      <c r="E89" s="248"/>
      <c r="G89" s="106"/>
      <c r="H89" s="106" t="s">
        <v>61</v>
      </c>
      <c r="I89" s="113"/>
      <c r="J89" s="106" t="s">
        <v>2970</v>
      </c>
      <c r="K89" s="116"/>
      <c r="L89" s="106"/>
      <c r="M89" s="101"/>
      <c r="N89" s="118"/>
      <c r="O89" s="183"/>
      <c r="P89" s="188">
        <v>0</v>
      </c>
    </row>
    <row r="90" spans="1:16" ht="12.75" customHeight="1">
      <c r="A90" s="110"/>
      <c r="B90" s="122"/>
      <c r="C90" s="122"/>
      <c r="D90" s="111"/>
      <c r="E90" s="286"/>
      <c r="F90" s="108"/>
      <c r="G90" s="109"/>
      <c r="H90" s="109" t="s">
        <v>62</v>
      </c>
      <c r="I90" s="135"/>
      <c r="J90" s="109" t="s">
        <v>2971</v>
      </c>
      <c r="K90" s="111"/>
      <c r="L90" s="109"/>
      <c r="M90" s="111"/>
      <c r="N90" s="119"/>
      <c r="O90" s="184"/>
      <c r="P90" s="189">
        <v>0</v>
      </c>
    </row>
    <row r="91" spans="1:16" ht="12.75" customHeight="1">
      <c r="A91" s="97">
        <v>65</v>
      </c>
      <c r="B91" s="106" t="s">
        <v>3290</v>
      </c>
      <c r="C91" s="123" t="s">
        <v>1880</v>
      </c>
      <c r="D91" s="91" t="s">
        <v>3414</v>
      </c>
      <c r="E91" s="289">
        <v>20142.023</v>
      </c>
      <c r="F91" s="293" t="s">
        <v>2687</v>
      </c>
      <c r="G91" s="94" t="s">
        <v>502</v>
      </c>
      <c r="H91" s="94" t="s">
        <v>2050</v>
      </c>
      <c r="I91" s="292">
        <v>1702840</v>
      </c>
      <c r="J91" s="106" t="s">
        <v>2972</v>
      </c>
      <c r="K91" s="101" t="s">
        <v>1680</v>
      </c>
      <c r="L91" s="106" t="s">
        <v>2125</v>
      </c>
      <c r="M91" s="101" t="s">
        <v>2137</v>
      </c>
      <c r="N91" s="112" t="s">
        <v>584</v>
      </c>
      <c r="O91" s="180" t="s">
        <v>1341</v>
      </c>
      <c r="P91" s="188">
        <v>1</v>
      </c>
    </row>
    <row r="92" spans="1:16" ht="12.75" customHeight="1">
      <c r="A92" s="97">
        <v>66</v>
      </c>
      <c r="B92" s="106" t="s">
        <v>3291</v>
      </c>
      <c r="C92" s="123" t="s">
        <v>1880</v>
      </c>
      <c r="D92" s="91" t="s">
        <v>3417</v>
      </c>
      <c r="E92" s="289">
        <v>20144.023</v>
      </c>
      <c r="F92" s="95" t="s">
        <v>2689</v>
      </c>
      <c r="G92" s="94" t="s">
        <v>1388</v>
      </c>
      <c r="H92" s="94" t="s">
        <v>2051</v>
      </c>
      <c r="J92" s="106" t="s">
        <v>2973</v>
      </c>
      <c r="K92" s="101" t="s">
        <v>1681</v>
      </c>
      <c r="L92" s="106" t="s">
        <v>2126</v>
      </c>
      <c r="M92" s="101" t="s">
        <v>2138</v>
      </c>
      <c r="N92" s="112" t="s">
        <v>585</v>
      </c>
      <c r="O92" s="180" t="s">
        <v>1341</v>
      </c>
      <c r="P92" s="188">
        <v>1</v>
      </c>
    </row>
    <row r="93" spans="1:16" ht="12.75" customHeight="1">
      <c r="A93" s="97">
        <v>67</v>
      </c>
      <c r="B93" s="106" t="s">
        <v>3292</v>
      </c>
      <c r="C93" s="123" t="s">
        <v>1880</v>
      </c>
      <c r="D93" s="91" t="s">
        <v>3419</v>
      </c>
      <c r="E93" s="289">
        <v>20149.089</v>
      </c>
      <c r="F93" s="95" t="s">
        <v>2691</v>
      </c>
      <c r="G93" s="94"/>
      <c r="H93" s="94" t="s">
        <v>2052</v>
      </c>
      <c r="J93" s="106" t="s">
        <v>2974</v>
      </c>
      <c r="K93" s="116"/>
      <c r="L93" s="106"/>
      <c r="M93" s="101"/>
      <c r="N93" s="112"/>
      <c r="O93" s="180" t="s">
        <v>1341</v>
      </c>
      <c r="P93" s="188">
        <v>1</v>
      </c>
    </row>
    <row r="94" spans="1:16" ht="12.75" customHeight="1">
      <c r="A94" s="97">
        <v>68</v>
      </c>
      <c r="B94" s="106" t="s">
        <v>3293</v>
      </c>
      <c r="C94" s="123" t="s">
        <v>1880</v>
      </c>
      <c r="D94" s="91" t="s">
        <v>3421</v>
      </c>
      <c r="E94" s="289">
        <v>20152.645</v>
      </c>
      <c r="F94" s="95" t="s">
        <v>2693</v>
      </c>
      <c r="G94" s="94"/>
      <c r="H94" s="94" t="s">
        <v>2053</v>
      </c>
      <c r="J94" s="106" t="s">
        <v>2975</v>
      </c>
      <c r="K94" s="116"/>
      <c r="L94" s="106"/>
      <c r="M94" s="101"/>
      <c r="N94" s="112"/>
      <c r="O94" s="180" t="s">
        <v>1341</v>
      </c>
      <c r="P94" s="188">
        <v>1</v>
      </c>
    </row>
    <row r="95" spans="7:16" ht="12.75" customHeight="1">
      <c r="G95" s="94"/>
      <c r="H95" s="94" t="s">
        <v>2054</v>
      </c>
      <c r="J95" s="106" t="s">
        <v>2976</v>
      </c>
      <c r="K95" s="116"/>
      <c r="L95" s="106"/>
      <c r="M95" s="101"/>
      <c r="N95" s="112"/>
      <c r="P95" s="188">
        <v>0</v>
      </c>
    </row>
    <row r="96" spans="2:16" ht="12.75" customHeight="1">
      <c r="B96" s="123"/>
      <c r="C96" s="123"/>
      <c r="D96" s="116"/>
      <c r="E96" s="248"/>
      <c r="G96" s="94"/>
      <c r="H96" s="94" t="s">
        <v>2055</v>
      </c>
      <c r="J96" s="106" t="s">
        <v>2977</v>
      </c>
      <c r="K96" s="116"/>
      <c r="L96" s="106"/>
      <c r="M96" s="101"/>
      <c r="N96" s="115"/>
      <c r="P96" s="188">
        <v>0</v>
      </c>
    </row>
    <row r="97" spans="2:16" ht="12.75" customHeight="1">
      <c r="B97" s="123"/>
      <c r="C97" s="123"/>
      <c r="D97" s="116"/>
      <c r="E97" s="248"/>
      <c r="G97" s="94"/>
      <c r="H97" s="94" t="s">
        <v>2056</v>
      </c>
      <c r="J97" s="106" t="s">
        <v>2978</v>
      </c>
      <c r="K97" s="116"/>
      <c r="L97" s="106"/>
      <c r="M97" s="101"/>
      <c r="N97" s="112"/>
      <c r="P97" s="188">
        <v>0</v>
      </c>
    </row>
    <row r="98" spans="1:16" ht="12.75" customHeight="1">
      <c r="A98" s="110"/>
      <c r="B98" s="122"/>
      <c r="C98" s="122"/>
      <c r="D98" s="111"/>
      <c r="E98" s="291"/>
      <c r="F98" s="108"/>
      <c r="G98" s="136"/>
      <c r="H98" s="136" t="s">
        <v>2057</v>
      </c>
      <c r="I98" s="110"/>
      <c r="J98" s="109" t="s">
        <v>2979</v>
      </c>
      <c r="K98" s="111"/>
      <c r="L98" s="109"/>
      <c r="M98" s="111"/>
      <c r="N98" s="114"/>
      <c r="O98" s="110"/>
      <c r="P98" s="189">
        <v>0</v>
      </c>
    </row>
    <row r="99" spans="1:16" ht="12.75" customHeight="1">
      <c r="A99" s="97">
        <v>69</v>
      </c>
      <c r="B99" s="106" t="s">
        <v>741</v>
      </c>
      <c r="C99" s="123" t="s">
        <v>1881</v>
      </c>
      <c r="D99" s="91" t="s">
        <v>3414</v>
      </c>
      <c r="E99" s="289">
        <v>20142.023</v>
      </c>
      <c r="F99" s="293" t="s">
        <v>2688</v>
      </c>
      <c r="G99" s="94" t="s">
        <v>2058</v>
      </c>
      <c r="H99" s="94" t="s">
        <v>2059</v>
      </c>
      <c r="I99" s="97">
        <v>1708587</v>
      </c>
      <c r="J99" s="106" t="s">
        <v>2980</v>
      </c>
      <c r="K99" s="101" t="s">
        <v>2362</v>
      </c>
      <c r="L99" s="106" t="s">
        <v>2127</v>
      </c>
      <c r="M99" s="101" t="s">
        <v>2139</v>
      </c>
      <c r="N99" s="112" t="s">
        <v>586</v>
      </c>
      <c r="O99" s="180" t="s">
        <v>1341</v>
      </c>
      <c r="P99" s="190">
        <v>1</v>
      </c>
    </row>
    <row r="100" spans="1:16" ht="12.75" customHeight="1">
      <c r="A100" s="97">
        <v>70</v>
      </c>
      <c r="B100" s="106" t="s">
        <v>742</v>
      </c>
      <c r="C100" s="123" t="s">
        <v>1881</v>
      </c>
      <c r="D100" s="91" t="s">
        <v>3417</v>
      </c>
      <c r="E100" s="289">
        <v>20144.023</v>
      </c>
      <c r="F100" s="95" t="s">
        <v>2690</v>
      </c>
      <c r="G100" s="94" t="s">
        <v>1388</v>
      </c>
      <c r="H100" s="94" t="s">
        <v>2060</v>
      </c>
      <c r="J100" s="106" t="s">
        <v>2981</v>
      </c>
      <c r="K100" s="101" t="s">
        <v>2363</v>
      </c>
      <c r="L100" s="106" t="s">
        <v>2128</v>
      </c>
      <c r="M100" s="101" t="s">
        <v>2140</v>
      </c>
      <c r="N100" s="112" t="s">
        <v>587</v>
      </c>
      <c r="O100" s="180" t="s">
        <v>1341</v>
      </c>
      <c r="P100" s="187">
        <v>1</v>
      </c>
    </row>
    <row r="101" spans="1:16" ht="12.75" customHeight="1">
      <c r="A101" s="97">
        <v>71</v>
      </c>
      <c r="B101" s="106" t="s">
        <v>743</v>
      </c>
      <c r="C101" s="123" t="s">
        <v>1881</v>
      </c>
      <c r="D101" s="91" t="s">
        <v>3419</v>
      </c>
      <c r="E101" s="289">
        <v>20149.089</v>
      </c>
      <c r="F101" s="95" t="s">
        <v>2692</v>
      </c>
      <c r="G101" s="94"/>
      <c r="H101" s="94" t="s">
        <v>2061</v>
      </c>
      <c r="J101" s="106" t="s">
        <v>2982</v>
      </c>
      <c r="K101" s="116"/>
      <c r="L101" s="106"/>
      <c r="M101" s="101"/>
      <c r="N101" s="112"/>
      <c r="O101" s="180" t="s">
        <v>1341</v>
      </c>
      <c r="P101" s="187">
        <v>1</v>
      </c>
    </row>
    <row r="102" spans="1:16" ht="12.75" customHeight="1">
      <c r="A102" s="97">
        <v>72</v>
      </c>
      <c r="B102" s="106" t="s">
        <v>744</v>
      </c>
      <c r="C102" s="123" t="s">
        <v>1881</v>
      </c>
      <c r="D102" s="91" t="s">
        <v>3421</v>
      </c>
      <c r="E102" s="289">
        <v>20152.645</v>
      </c>
      <c r="F102" s="95" t="s">
        <v>2694</v>
      </c>
      <c r="G102" s="94"/>
      <c r="H102" s="94" t="s">
        <v>2062</v>
      </c>
      <c r="J102" s="106" t="s">
        <v>2983</v>
      </c>
      <c r="K102" s="101"/>
      <c r="L102" s="106"/>
      <c r="M102" s="101"/>
      <c r="N102" s="112"/>
      <c r="O102" s="180" t="s">
        <v>1341</v>
      </c>
      <c r="P102" s="187">
        <v>1</v>
      </c>
    </row>
    <row r="103" spans="7:16" ht="12.75" customHeight="1">
      <c r="G103" s="94"/>
      <c r="H103" s="94" t="s">
        <v>2063</v>
      </c>
      <c r="J103" s="101" t="s">
        <v>2984</v>
      </c>
      <c r="K103" s="101"/>
      <c r="L103" s="106"/>
      <c r="M103" s="101"/>
      <c r="N103" s="112"/>
      <c r="P103" s="188">
        <v>0</v>
      </c>
    </row>
    <row r="104" spans="7:16" ht="12.75" customHeight="1">
      <c r="G104" s="94"/>
      <c r="H104" s="94" t="s">
        <v>2064</v>
      </c>
      <c r="J104" s="116" t="s">
        <v>2985</v>
      </c>
      <c r="K104" s="116"/>
      <c r="L104" s="106"/>
      <c r="M104" s="101"/>
      <c r="N104" s="115"/>
      <c r="P104" s="188">
        <v>0</v>
      </c>
    </row>
    <row r="105" spans="7:16" ht="12.75" customHeight="1">
      <c r="G105" s="94"/>
      <c r="H105" s="94" t="s">
        <v>65</v>
      </c>
      <c r="J105" s="116" t="s">
        <v>2986</v>
      </c>
      <c r="K105" s="116"/>
      <c r="L105" s="106"/>
      <c r="M105" s="101"/>
      <c r="N105" s="112"/>
      <c r="P105" s="188">
        <v>0</v>
      </c>
    </row>
    <row r="106" spans="1:16" ht="12.75" customHeight="1">
      <c r="A106" s="110"/>
      <c r="B106" s="108"/>
      <c r="C106" s="108"/>
      <c r="D106" s="108"/>
      <c r="E106" s="110"/>
      <c r="F106" s="108"/>
      <c r="G106" s="136"/>
      <c r="H106" s="136" t="s">
        <v>66</v>
      </c>
      <c r="I106" s="110"/>
      <c r="J106" s="111" t="s">
        <v>2987</v>
      </c>
      <c r="K106" s="111"/>
      <c r="L106" s="109"/>
      <c r="M106" s="111"/>
      <c r="N106" s="114"/>
      <c r="O106" s="110"/>
      <c r="P106" s="189">
        <v>0</v>
      </c>
    </row>
    <row r="107" spans="1:16" ht="12.75" customHeight="1">
      <c r="A107" s="97">
        <v>73</v>
      </c>
      <c r="B107" s="106" t="s">
        <v>3294</v>
      </c>
      <c r="C107" s="123" t="s">
        <v>1880</v>
      </c>
      <c r="D107" s="91" t="s">
        <v>3423</v>
      </c>
      <c r="E107" s="248">
        <v>20154.646</v>
      </c>
      <c r="F107" s="95" t="s">
        <v>2695</v>
      </c>
      <c r="G107" s="94" t="s">
        <v>503</v>
      </c>
      <c r="H107" s="94" t="s">
        <v>144</v>
      </c>
      <c r="I107" s="292">
        <v>1702841</v>
      </c>
      <c r="J107" s="101" t="s">
        <v>2988</v>
      </c>
      <c r="K107" s="101" t="s">
        <v>2364</v>
      </c>
      <c r="L107" s="106" t="s">
        <v>2129</v>
      </c>
      <c r="M107" s="101" t="s">
        <v>2141</v>
      </c>
      <c r="N107" s="112" t="s">
        <v>588</v>
      </c>
      <c r="O107" s="180" t="s">
        <v>1341</v>
      </c>
      <c r="P107" s="188">
        <v>1</v>
      </c>
    </row>
    <row r="108" spans="1:16" ht="12.75" customHeight="1">
      <c r="A108" s="97">
        <v>74</v>
      </c>
      <c r="B108" s="106" t="s">
        <v>3295</v>
      </c>
      <c r="C108" s="123" t="s">
        <v>1880</v>
      </c>
      <c r="D108" s="91" t="s">
        <v>3425</v>
      </c>
      <c r="E108" s="248">
        <v>20156.646</v>
      </c>
      <c r="F108" s="95" t="s">
        <v>2697</v>
      </c>
      <c r="G108" s="94"/>
      <c r="H108" s="94" t="s">
        <v>145</v>
      </c>
      <c r="J108" s="101" t="s">
        <v>2989</v>
      </c>
      <c r="K108" s="101" t="s">
        <v>2365</v>
      </c>
      <c r="L108" s="106" t="s">
        <v>2130</v>
      </c>
      <c r="M108" s="101" t="s">
        <v>2142</v>
      </c>
      <c r="N108" s="112" t="s">
        <v>589</v>
      </c>
      <c r="O108" s="180" t="s">
        <v>1341</v>
      </c>
      <c r="P108" s="188">
        <v>1</v>
      </c>
    </row>
    <row r="109" spans="1:16" ht="12.75" customHeight="1">
      <c r="A109" s="97">
        <v>75</v>
      </c>
      <c r="B109" s="106" t="s">
        <v>3296</v>
      </c>
      <c r="C109" s="123" t="s">
        <v>1880</v>
      </c>
      <c r="D109" s="91" t="s">
        <v>3427</v>
      </c>
      <c r="E109" s="248">
        <f>20158.9059-0.26</f>
        <v>20158.645900000003</v>
      </c>
      <c r="F109" s="95" t="s">
        <v>2699</v>
      </c>
      <c r="G109" s="94"/>
      <c r="H109" s="94" t="s">
        <v>146</v>
      </c>
      <c r="J109" s="101" t="s">
        <v>2990</v>
      </c>
      <c r="K109" s="101"/>
      <c r="L109" s="106"/>
      <c r="M109" s="101"/>
      <c r="N109" s="112"/>
      <c r="O109" s="180" t="s">
        <v>1341</v>
      </c>
      <c r="P109" s="188">
        <v>1</v>
      </c>
    </row>
    <row r="110" spans="1:16" ht="12.75" customHeight="1">
      <c r="A110" s="97">
        <v>76</v>
      </c>
      <c r="B110" s="293" t="s">
        <v>3297</v>
      </c>
      <c r="C110" s="123" t="s">
        <v>1880</v>
      </c>
      <c r="D110" s="123" t="s">
        <v>895</v>
      </c>
      <c r="E110" s="248">
        <f>20166.1509-1</f>
        <v>20165.1509</v>
      </c>
      <c r="F110" s="95" t="s">
        <v>2701</v>
      </c>
      <c r="G110" s="94"/>
      <c r="H110" s="94" t="s">
        <v>147</v>
      </c>
      <c r="J110" s="101" t="s">
        <v>2991</v>
      </c>
      <c r="K110" s="101"/>
      <c r="L110" s="106"/>
      <c r="M110" s="101"/>
      <c r="N110" s="112"/>
      <c r="O110" s="180" t="s">
        <v>1341</v>
      </c>
      <c r="P110" s="188">
        <v>1</v>
      </c>
    </row>
    <row r="111" spans="1:16" ht="12.75" customHeight="1">
      <c r="A111" s="97">
        <v>77</v>
      </c>
      <c r="B111" s="293" t="s">
        <v>3298</v>
      </c>
      <c r="C111" s="123" t="s">
        <v>1880</v>
      </c>
      <c r="D111" s="123" t="s">
        <v>2322</v>
      </c>
      <c r="E111" s="248">
        <f>20171.0859-1</f>
        <v>20170.0859</v>
      </c>
      <c r="F111" s="95" t="s">
        <v>2703</v>
      </c>
      <c r="G111" s="94"/>
      <c r="H111" s="94" t="s">
        <v>148</v>
      </c>
      <c r="J111" s="116" t="s">
        <v>2992</v>
      </c>
      <c r="K111" s="116"/>
      <c r="L111" s="106"/>
      <c r="M111" s="101"/>
      <c r="N111" s="112"/>
      <c r="O111" s="180" t="s">
        <v>1341</v>
      </c>
      <c r="P111" s="188">
        <v>1</v>
      </c>
    </row>
    <row r="112" spans="7:16" ht="12.75" customHeight="1">
      <c r="G112" s="94"/>
      <c r="H112" s="94" t="s">
        <v>149</v>
      </c>
      <c r="I112" s="105"/>
      <c r="J112" s="116" t="s">
        <v>2993</v>
      </c>
      <c r="K112" s="116"/>
      <c r="L112" s="106"/>
      <c r="M112" s="101"/>
      <c r="N112" s="115"/>
      <c r="P112" s="188">
        <v>0</v>
      </c>
    </row>
    <row r="113" spans="7:16" ht="12.75" customHeight="1">
      <c r="G113" s="94"/>
      <c r="H113" s="94" t="s">
        <v>167</v>
      </c>
      <c r="I113" s="105"/>
      <c r="J113" s="116" t="s">
        <v>2994</v>
      </c>
      <c r="K113" s="116"/>
      <c r="L113" s="106"/>
      <c r="M113" s="101"/>
      <c r="N113" s="112"/>
      <c r="P113" s="188">
        <v>0</v>
      </c>
    </row>
    <row r="114" spans="1:16" ht="12.75" customHeight="1">
      <c r="A114" s="110"/>
      <c r="B114" s="108"/>
      <c r="C114" s="108"/>
      <c r="D114" s="108"/>
      <c r="E114" s="110"/>
      <c r="F114" s="108"/>
      <c r="G114" s="136"/>
      <c r="H114" s="136" t="s">
        <v>168</v>
      </c>
      <c r="I114" s="259"/>
      <c r="J114" s="111" t="s">
        <v>2995</v>
      </c>
      <c r="K114" s="111"/>
      <c r="L114" s="109"/>
      <c r="M114" s="111"/>
      <c r="N114" s="114"/>
      <c r="O114" s="110"/>
      <c r="P114" s="189">
        <v>0</v>
      </c>
    </row>
    <row r="115" spans="1:16" ht="12.75" customHeight="1">
      <c r="A115" s="97">
        <v>78</v>
      </c>
      <c r="B115" s="106" t="s">
        <v>745</v>
      </c>
      <c r="C115" s="123" t="s">
        <v>1881</v>
      </c>
      <c r="D115" s="91" t="s">
        <v>3423</v>
      </c>
      <c r="E115" s="248">
        <v>20154.646</v>
      </c>
      <c r="F115" s="95" t="s">
        <v>2696</v>
      </c>
      <c r="G115" s="94" t="s">
        <v>504</v>
      </c>
      <c r="H115" s="94" t="s">
        <v>2065</v>
      </c>
      <c r="I115" s="294">
        <v>1710023</v>
      </c>
      <c r="J115" s="129" t="s">
        <v>1035</v>
      </c>
      <c r="K115" s="101" t="s">
        <v>2366</v>
      </c>
      <c r="L115" s="106" t="s">
        <v>2380</v>
      </c>
      <c r="M115" s="102" t="s">
        <v>2143</v>
      </c>
      <c r="N115" s="112" t="s">
        <v>590</v>
      </c>
      <c r="O115" s="180" t="s">
        <v>1341</v>
      </c>
      <c r="P115" s="192">
        <v>1</v>
      </c>
    </row>
    <row r="116" spans="1:16" ht="12.75" customHeight="1">
      <c r="A116" s="97">
        <v>79</v>
      </c>
      <c r="B116" s="106" t="s">
        <v>746</v>
      </c>
      <c r="C116" s="123" t="s">
        <v>1881</v>
      </c>
      <c r="D116" s="91" t="s">
        <v>3425</v>
      </c>
      <c r="E116" s="248">
        <v>20156.646</v>
      </c>
      <c r="F116" s="95" t="s">
        <v>2698</v>
      </c>
      <c r="G116" s="94"/>
      <c r="H116" s="94" t="s">
        <v>2066</v>
      </c>
      <c r="I116" s="113"/>
      <c r="J116" s="129" t="s">
        <v>1036</v>
      </c>
      <c r="K116" s="116" t="s">
        <v>2367</v>
      </c>
      <c r="L116" s="106" t="s">
        <v>2381</v>
      </c>
      <c r="M116" s="102" t="s">
        <v>2144</v>
      </c>
      <c r="N116" s="112" t="s">
        <v>591</v>
      </c>
      <c r="O116" s="180" t="s">
        <v>1341</v>
      </c>
      <c r="P116" s="192">
        <v>1</v>
      </c>
    </row>
    <row r="117" spans="1:16" ht="12.75" customHeight="1">
      <c r="A117" s="97">
        <v>80</v>
      </c>
      <c r="B117" s="106" t="s">
        <v>747</v>
      </c>
      <c r="C117" s="123" t="s">
        <v>1881</v>
      </c>
      <c r="D117" s="91" t="s">
        <v>3427</v>
      </c>
      <c r="E117" s="248">
        <f>20158.9059-0.26</f>
        <v>20158.645900000003</v>
      </c>
      <c r="F117" s="95" t="s">
        <v>2700</v>
      </c>
      <c r="G117" s="94"/>
      <c r="H117" s="94" t="s">
        <v>2067</v>
      </c>
      <c r="I117" s="113"/>
      <c r="J117" s="129" t="s">
        <v>1037</v>
      </c>
      <c r="K117" s="203"/>
      <c r="L117" s="106"/>
      <c r="M117" s="102"/>
      <c r="N117" s="146"/>
      <c r="O117" s="180" t="s">
        <v>1341</v>
      </c>
      <c r="P117" s="192">
        <v>1</v>
      </c>
    </row>
    <row r="118" spans="1:16" ht="12.75" customHeight="1">
      <c r="A118" s="97">
        <v>81</v>
      </c>
      <c r="B118" s="280" t="s">
        <v>748</v>
      </c>
      <c r="C118" s="123" t="s">
        <v>1881</v>
      </c>
      <c r="D118" s="123" t="s">
        <v>895</v>
      </c>
      <c r="E118" s="248">
        <f>20166.1509-1</f>
        <v>20165.1509</v>
      </c>
      <c r="F118" s="95" t="s">
        <v>2702</v>
      </c>
      <c r="G118" s="94"/>
      <c r="H118" s="94" t="s">
        <v>2068</v>
      </c>
      <c r="I118" s="113"/>
      <c r="J118" s="129" t="s">
        <v>1038</v>
      </c>
      <c r="K118" s="203"/>
      <c r="L118" s="106"/>
      <c r="M118" s="102"/>
      <c r="N118" s="146"/>
      <c r="O118" s="180" t="s">
        <v>1341</v>
      </c>
      <c r="P118" s="192">
        <v>1</v>
      </c>
    </row>
    <row r="119" spans="1:16" ht="12.75" customHeight="1">
      <c r="A119" s="97">
        <v>82</v>
      </c>
      <c r="B119" s="293" t="s">
        <v>749</v>
      </c>
      <c r="C119" s="123" t="s">
        <v>1881</v>
      </c>
      <c r="D119" s="123" t="s">
        <v>2322</v>
      </c>
      <c r="E119" s="248">
        <f>20171.0859-1</f>
        <v>20170.0859</v>
      </c>
      <c r="F119" s="95" t="s">
        <v>2704</v>
      </c>
      <c r="G119" s="94"/>
      <c r="H119" s="94" t="s">
        <v>67</v>
      </c>
      <c r="I119" s="113"/>
      <c r="J119" s="129" t="s">
        <v>1039</v>
      </c>
      <c r="K119" s="203"/>
      <c r="L119" s="106"/>
      <c r="M119" s="102"/>
      <c r="N119" s="146"/>
      <c r="O119" s="180" t="s">
        <v>1341</v>
      </c>
      <c r="P119" s="192">
        <v>1</v>
      </c>
    </row>
    <row r="120" spans="7:16" s="105" customFormat="1" ht="12.75" customHeight="1">
      <c r="G120" s="94"/>
      <c r="H120" s="94" t="s">
        <v>68</v>
      </c>
      <c r="I120" s="113"/>
      <c r="J120" s="123" t="s">
        <v>1040</v>
      </c>
      <c r="K120" s="126"/>
      <c r="L120" s="106"/>
      <c r="M120" s="102"/>
      <c r="N120" s="146"/>
      <c r="O120" s="97"/>
      <c r="P120" s="188">
        <v>0</v>
      </c>
    </row>
    <row r="121" spans="7:16" s="105" customFormat="1" ht="12.75" customHeight="1">
      <c r="G121" s="94"/>
      <c r="H121" s="94" t="s">
        <v>69</v>
      </c>
      <c r="I121" s="113"/>
      <c r="J121" s="123" t="s">
        <v>1041</v>
      </c>
      <c r="K121" s="126"/>
      <c r="L121" s="106"/>
      <c r="M121" s="102"/>
      <c r="N121" s="146"/>
      <c r="O121" s="97"/>
      <c r="P121" s="188">
        <v>0</v>
      </c>
    </row>
    <row r="122" spans="1:16" s="105" customFormat="1" ht="12.75" customHeight="1">
      <c r="A122" s="259"/>
      <c r="B122" s="259"/>
      <c r="C122" s="259"/>
      <c r="D122" s="259"/>
      <c r="E122" s="259"/>
      <c r="F122" s="259"/>
      <c r="G122" s="136"/>
      <c r="H122" s="136" t="s">
        <v>70</v>
      </c>
      <c r="I122" s="135"/>
      <c r="J122" s="122" t="s">
        <v>1042</v>
      </c>
      <c r="K122" s="219"/>
      <c r="L122" s="109"/>
      <c r="M122" s="108"/>
      <c r="N122" s="147"/>
      <c r="O122" s="110"/>
      <c r="P122" s="189">
        <v>0</v>
      </c>
    </row>
    <row r="123" spans="7:16" s="91" customFormat="1" ht="12.75" customHeight="1">
      <c r="G123" s="95"/>
      <c r="H123" s="95"/>
      <c r="I123" s="191" t="s">
        <v>3342</v>
      </c>
      <c r="J123" s="95"/>
      <c r="K123" s="100"/>
      <c r="L123" s="95"/>
      <c r="M123" s="95"/>
      <c r="N123" s="101"/>
      <c r="O123" s="179"/>
      <c r="P123" s="15"/>
    </row>
    <row r="124" spans="10:16" ht="12.75" customHeight="1">
      <c r="J124" s="95" t="s">
        <v>506</v>
      </c>
      <c r="K124" s="95" t="s">
        <v>507</v>
      </c>
      <c r="M124" s="95" t="s">
        <v>508</v>
      </c>
      <c r="N124" s="102" t="s">
        <v>509</v>
      </c>
      <c r="P124" s="187"/>
    </row>
    <row r="125" spans="1:16" ht="12.75" customHeight="1">
      <c r="A125" s="104" t="s">
        <v>510</v>
      </c>
      <c r="B125" s="103" t="s">
        <v>1228</v>
      </c>
      <c r="C125" s="103" t="s">
        <v>511</v>
      </c>
      <c r="D125" s="103" t="s">
        <v>3332</v>
      </c>
      <c r="E125" s="250" t="s">
        <v>1389</v>
      </c>
      <c r="F125" s="130" t="s">
        <v>513</v>
      </c>
      <c r="G125" s="103" t="s">
        <v>514</v>
      </c>
      <c r="H125" s="103" t="s">
        <v>3344</v>
      </c>
      <c r="I125" s="104" t="s">
        <v>1878</v>
      </c>
      <c r="J125" s="86" t="s">
        <v>3345</v>
      </c>
      <c r="K125" s="132" t="s">
        <v>1614</v>
      </c>
      <c r="L125" s="86" t="s">
        <v>1615</v>
      </c>
      <c r="M125" s="131" t="s">
        <v>1616</v>
      </c>
      <c r="N125" s="86" t="s">
        <v>1617</v>
      </c>
      <c r="O125" s="104" t="s">
        <v>512</v>
      </c>
      <c r="P125" s="178" t="s">
        <v>1553</v>
      </c>
    </row>
    <row r="126" spans="5:16" ht="12.75" customHeight="1">
      <c r="E126" s="248"/>
      <c r="I126" s="97" t="s">
        <v>1879</v>
      </c>
      <c r="K126" s="132"/>
      <c r="L126" s="101"/>
      <c r="M126" s="97"/>
      <c r="P126" s="187"/>
    </row>
    <row r="127" spans="5:16" ht="12.75" customHeight="1">
      <c r="E127" s="248"/>
      <c r="K127" s="132"/>
      <c r="L127" s="101"/>
      <c r="M127" s="97"/>
      <c r="P127" s="187"/>
    </row>
    <row r="128" spans="1:16" ht="12.75" customHeight="1">
      <c r="A128" s="97">
        <v>83</v>
      </c>
      <c r="B128" s="106" t="s">
        <v>2323</v>
      </c>
      <c r="C128" s="123" t="s">
        <v>1880</v>
      </c>
      <c r="D128" s="123" t="s">
        <v>1383</v>
      </c>
      <c r="E128" s="248">
        <v>20179.963</v>
      </c>
      <c r="F128" s="95" t="s">
        <v>2705</v>
      </c>
      <c r="G128" s="94" t="s">
        <v>505</v>
      </c>
      <c r="H128" s="94" t="s">
        <v>2069</v>
      </c>
      <c r="I128" s="294">
        <v>1708590</v>
      </c>
      <c r="J128" s="101" t="s">
        <v>2996</v>
      </c>
      <c r="K128" s="101" t="s">
        <v>2408</v>
      </c>
      <c r="L128" s="106" t="s">
        <v>2145</v>
      </c>
      <c r="M128" s="101" t="s">
        <v>207</v>
      </c>
      <c r="N128" s="112" t="s">
        <v>221</v>
      </c>
      <c r="O128" s="180" t="s">
        <v>1341</v>
      </c>
      <c r="P128" s="188">
        <v>1</v>
      </c>
    </row>
    <row r="129" spans="1:16" ht="12.75" customHeight="1">
      <c r="A129" s="97">
        <v>84</v>
      </c>
      <c r="B129" s="106" t="s">
        <v>2325</v>
      </c>
      <c r="C129" s="123" t="s">
        <v>1880</v>
      </c>
      <c r="D129" s="91" t="s">
        <v>3432</v>
      </c>
      <c r="E129" s="248">
        <v>20188.54</v>
      </c>
      <c r="F129" s="95" t="s">
        <v>2707</v>
      </c>
      <c r="G129" s="94"/>
      <c r="H129" s="94" t="s">
        <v>2070</v>
      </c>
      <c r="I129" s="113"/>
      <c r="J129" s="101" t="s">
        <v>2997</v>
      </c>
      <c r="K129" s="101" t="s">
        <v>2409</v>
      </c>
      <c r="L129" s="106" t="s">
        <v>2146</v>
      </c>
      <c r="M129" s="101" t="s">
        <v>208</v>
      </c>
      <c r="N129" s="112" t="s">
        <v>222</v>
      </c>
      <c r="O129" s="180" t="s">
        <v>1341</v>
      </c>
      <c r="P129" s="188">
        <v>1</v>
      </c>
    </row>
    <row r="130" spans="1:16" ht="12.75" customHeight="1">
      <c r="A130" s="97">
        <v>85</v>
      </c>
      <c r="B130" s="106" t="s">
        <v>3299</v>
      </c>
      <c r="C130" s="123" t="s">
        <v>1880</v>
      </c>
      <c r="D130" s="91" t="s">
        <v>3434</v>
      </c>
      <c r="E130" s="248">
        <v>20189.74</v>
      </c>
      <c r="F130" s="95" t="s">
        <v>2709</v>
      </c>
      <c r="G130" s="94"/>
      <c r="H130" s="94" t="s">
        <v>2071</v>
      </c>
      <c r="I130" s="113"/>
      <c r="J130" s="116" t="s">
        <v>2998</v>
      </c>
      <c r="K130" s="116"/>
      <c r="L130" s="106"/>
      <c r="M130" s="101"/>
      <c r="N130" s="112"/>
      <c r="O130" s="180" t="s">
        <v>1341</v>
      </c>
      <c r="P130" s="188">
        <v>1</v>
      </c>
    </row>
    <row r="131" spans="1:16" ht="12.75">
      <c r="A131" s="97">
        <v>86</v>
      </c>
      <c r="B131" s="106" t="s">
        <v>3300</v>
      </c>
      <c r="C131" s="123" t="s">
        <v>1880</v>
      </c>
      <c r="D131" s="91" t="s">
        <v>3436</v>
      </c>
      <c r="E131" s="248">
        <v>20190.94</v>
      </c>
      <c r="F131" s="95" t="s">
        <v>2711</v>
      </c>
      <c r="G131" s="94"/>
      <c r="H131" s="94" t="s">
        <v>2072</v>
      </c>
      <c r="I131" s="113"/>
      <c r="J131" s="116" t="s">
        <v>2999</v>
      </c>
      <c r="K131" s="116"/>
      <c r="L131" s="106"/>
      <c r="M131" s="101"/>
      <c r="N131" s="112"/>
      <c r="O131" s="180" t="s">
        <v>1341</v>
      </c>
      <c r="P131" s="188">
        <v>1</v>
      </c>
    </row>
    <row r="132" spans="1:16" ht="12.75">
      <c r="A132" s="97">
        <v>87</v>
      </c>
      <c r="B132" s="106" t="s">
        <v>3301</v>
      </c>
      <c r="C132" s="123" t="s">
        <v>1880</v>
      </c>
      <c r="D132" s="91" t="s">
        <v>389</v>
      </c>
      <c r="E132" s="248">
        <v>20192.14</v>
      </c>
      <c r="F132" s="95" t="s">
        <v>2713</v>
      </c>
      <c r="G132" s="94"/>
      <c r="H132" s="94" t="s">
        <v>2073</v>
      </c>
      <c r="I132" s="113"/>
      <c r="J132" s="116" t="s">
        <v>3000</v>
      </c>
      <c r="K132" s="116"/>
      <c r="L132" s="106"/>
      <c r="M132" s="101"/>
      <c r="N132" s="112"/>
      <c r="O132" s="180" t="s">
        <v>1341</v>
      </c>
      <c r="P132" s="188">
        <v>1</v>
      </c>
    </row>
    <row r="133" spans="1:16" ht="12.75">
      <c r="A133" s="97">
        <v>88</v>
      </c>
      <c r="B133" s="293" t="s">
        <v>3302</v>
      </c>
      <c r="C133" s="123" t="s">
        <v>1880</v>
      </c>
      <c r="D133" s="91" t="s">
        <v>388</v>
      </c>
      <c r="E133" s="248">
        <v>20194.14</v>
      </c>
      <c r="F133" s="95" t="s">
        <v>2715</v>
      </c>
      <c r="G133" s="94"/>
      <c r="H133" s="94" t="s">
        <v>2074</v>
      </c>
      <c r="I133" s="113"/>
      <c r="J133" s="116" t="s">
        <v>3001</v>
      </c>
      <c r="K133" s="116"/>
      <c r="L133" s="106"/>
      <c r="M133" s="101"/>
      <c r="N133" s="115"/>
      <c r="O133" s="180" t="s">
        <v>1341</v>
      </c>
      <c r="P133" s="188">
        <v>1</v>
      </c>
    </row>
    <row r="134" spans="1:16" ht="12.75">
      <c r="A134" s="97">
        <v>89</v>
      </c>
      <c r="B134" s="293" t="s">
        <v>3240</v>
      </c>
      <c r="C134" s="123" t="s">
        <v>1880</v>
      </c>
      <c r="D134" s="91" t="s">
        <v>387</v>
      </c>
      <c r="E134" s="248">
        <v>20196.14</v>
      </c>
      <c r="F134" s="95" t="s">
        <v>2717</v>
      </c>
      <c r="G134" s="94"/>
      <c r="H134" s="94" t="s">
        <v>2075</v>
      </c>
      <c r="I134" s="113"/>
      <c r="J134" s="116" t="s">
        <v>3002</v>
      </c>
      <c r="K134" s="116"/>
      <c r="L134" s="106"/>
      <c r="M134" s="101"/>
      <c r="N134" s="112"/>
      <c r="O134" s="180" t="s">
        <v>1341</v>
      </c>
      <c r="P134" s="188">
        <v>1</v>
      </c>
    </row>
    <row r="135" spans="1:16" ht="12.75">
      <c r="A135" s="110">
        <v>90</v>
      </c>
      <c r="B135" s="296" t="s">
        <v>3241</v>
      </c>
      <c r="C135" s="122" t="s">
        <v>1880</v>
      </c>
      <c r="D135" s="137" t="s">
        <v>386</v>
      </c>
      <c r="E135" s="291">
        <v>20198.14</v>
      </c>
      <c r="F135" s="108" t="s">
        <v>2719</v>
      </c>
      <c r="G135" s="136"/>
      <c r="H135" s="136" t="s">
        <v>2076</v>
      </c>
      <c r="I135" s="135"/>
      <c r="J135" s="111" t="s">
        <v>3003</v>
      </c>
      <c r="K135" s="111"/>
      <c r="L135" s="109"/>
      <c r="M135" s="111"/>
      <c r="N135" s="114"/>
      <c r="O135" s="204" t="s">
        <v>1341</v>
      </c>
      <c r="P135" s="189">
        <v>1</v>
      </c>
    </row>
    <row r="136" spans="1:16" ht="12.75">
      <c r="A136" s="97">
        <v>91</v>
      </c>
      <c r="B136" s="106" t="s">
        <v>2324</v>
      </c>
      <c r="C136" s="123" t="s">
        <v>1881</v>
      </c>
      <c r="D136" s="123" t="s">
        <v>1383</v>
      </c>
      <c r="E136" s="248">
        <v>20179.963</v>
      </c>
      <c r="F136" s="95" t="s">
        <v>2706</v>
      </c>
      <c r="G136" s="94" t="s">
        <v>364</v>
      </c>
      <c r="H136" s="94" t="s">
        <v>365</v>
      </c>
      <c r="I136" s="295">
        <v>1700891</v>
      </c>
      <c r="J136" s="116" t="s">
        <v>3004</v>
      </c>
      <c r="K136" s="116" t="s">
        <v>2410</v>
      </c>
      <c r="L136" s="106" t="s">
        <v>2147</v>
      </c>
      <c r="M136" s="101" t="s">
        <v>209</v>
      </c>
      <c r="N136" s="115" t="s">
        <v>223</v>
      </c>
      <c r="O136" s="180" t="s">
        <v>1341</v>
      </c>
      <c r="P136" s="188">
        <v>1</v>
      </c>
    </row>
    <row r="137" spans="1:16" ht="12.75">
      <c r="A137" s="97">
        <v>92</v>
      </c>
      <c r="B137" s="106" t="s">
        <v>2326</v>
      </c>
      <c r="C137" s="123" t="s">
        <v>1881</v>
      </c>
      <c r="D137" s="91" t="s">
        <v>3432</v>
      </c>
      <c r="E137" s="248">
        <v>20188.54</v>
      </c>
      <c r="F137" s="95" t="s">
        <v>2708</v>
      </c>
      <c r="G137" s="94"/>
      <c r="H137" s="94" t="s">
        <v>366</v>
      </c>
      <c r="J137" s="116" t="s">
        <v>1060</v>
      </c>
      <c r="K137" s="116" t="s">
        <v>2411</v>
      </c>
      <c r="L137" s="106" t="s">
        <v>198</v>
      </c>
      <c r="M137" s="101" t="s">
        <v>210</v>
      </c>
      <c r="N137" s="115" t="s">
        <v>224</v>
      </c>
      <c r="O137" s="180" t="s">
        <v>1341</v>
      </c>
      <c r="P137" s="188">
        <v>1</v>
      </c>
    </row>
    <row r="138" spans="1:16" ht="12.75">
      <c r="A138" s="97">
        <v>93</v>
      </c>
      <c r="B138" s="106" t="s">
        <v>750</v>
      </c>
      <c r="C138" s="123" t="s">
        <v>1881</v>
      </c>
      <c r="D138" s="91" t="s">
        <v>3434</v>
      </c>
      <c r="E138" s="248">
        <v>20189.74</v>
      </c>
      <c r="F138" s="95" t="s">
        <v>2710</v>
      </c>
      <c r="G138" s="94"/>
      <c r="H138" s="94" t="s">
        <v>367</v>
      </c>
      <c r="J138" s="116" t="s">
        <v>1099</v>
      </c>
      <c r="K138" s="116"/>
      <c r="L138" s="106"/>
      <c r="M138" s="101"/>
      <c r="N138" s="112"/>
      <c r="O138" s="180" t="s">
        <v>1341</v>
      </c>
      <c r="P138" s="188">
        <v>1</v>
      </c>
    </row>
    <row r="139" spans="1:16" ht="12.75">
      <c r="A139" s="97">
        <v>94</v>
      </c>
      <c r="B139" s="106" t="s">
        <v>751</v>
      </c>
      <c r="C139" s="123" t="s">
        <v>1881</v>
      </c>
      <c r="D139" s="91" t="s">
        <v>3436</v>
      </c>
      <c r="E139" s="248">
        <v>20190.94</v>
      </c>
      <c r="F139" s="95" t="s">
        <v>2712</v>
      </c>
      <c r="G139" s="94"/>
      <c r="H139" s="94" t="s">
        <v>368</v>
      </c>
      <c r="J139" s="116" t="s">
        <v>1100</v>
      </c>
      <c r="K139" s="116"/>
      <c r="L139" s="106"/>
      <c r="M139" s="101"/>
      <c r="N139" s="112"/>
      <c r="O139" s="180" t="s">
        <v>1341</v>
      </c>
      <c r="P139" s="188">
        <v>1</v>
      </c>
    </row>
    <row r="140" spans="1:16" ht="12.75" customHeight="1">
      <c r="A140" s="97">
        <v>95</v>
      </c>
      <c r="B140" s="106" t="s">
        <v>752</v>
      </c>
      <c r="C140" s="123" t="s">
        <v>1881</v>
      </c>
      <c r="D140" s="91" t="s">
        <v>389</v>
      </c>
      <c r="E140" s="248">
        <v>20192.14</v>
      </c>
      <c r="F140" s="95" t="s">
        <v>2714</v>
      </c>
      <c r="G140" s="94"/>
      <c r="H140" s="94" t="s">
        <v>369</v>
      </c>
      <c r="J140" s="116" t="s">
        <v>1101</v>
      </c>
      <c r="K140" s="116"/>
      <c r="L140" s="106"/>
      <c r="M140" s="101"/>
      <c r="N140" s="112"/>
      <c r="O140" s="180" t="s">
        <v>1341</v>
      </c>
      <c r="P140" s="188">
        <v>1</v>
      </c>
    </row>
    <row r="141" spans="1:16" s="105" customFormat="1" ht="12.75" customHeight="1">
      <c r="A141" s="97">
        <v>96</v>
      </c>
      <c r="B141" s="293" t="s">
        <v>753</v>
      </c>
      <c r="C141" s="123" t="s">
        <v>1881</v>
      </c>
      <c r="D141" s="91" t="s">
        <v>388</v>
      </c>
      <c r="E141" s="248">
        <v>20194.14</v>
      </c>
      <c r="F141" s="95" t="s">
        <v>2716</v>
      </c>
      <c r="G141" s="94"/>
      <c r="H141" s="94" t="s">
        <v>370</v>
      </c>
      <c r="I141" s="298"/>
      <c r="J141" s="116" t="s">
        <v>1102</v>
      </c>
      <c r="K141" s="116"/>
      <c r="L141" s="106"/>
      <c r="M141" s="101"/>
      <c r="N141" s="115"/>
      <c r="O141" s="180" t="s">
        <v>1341</v>
      </c>
      <c r="P141" s="188">
        <v>1</v>
      </c>
    </row>
    <row r="142" spans="1:16" ht="12.75" customHeight="1">
      <c r="A142" s="97">
        <v>97</v>
      </c>
      <c r="B142" s="293" t="s">
        <v>754</v>
      </c>
      <c r="C142" s="123" t="s">
        <v>1881</v>
      </c>
      <c r="D142" s="91" t="s">
        <v>387</v>
      </c>
      <c r="E142" s="248">
        <v>20196.14</v>
      </c>
      <c r="F142" s="95" t="s">
        <v>2718</v>
      </c>
      <c r="G142" s="94"/>
      <c r="H142" s="94" t="s">
        <v>371</v>
      </c>
      <c r="I142" s="298"/>
      <c r="J142" s="116" t="s">
        <v>1103</v>
      </c>
      <c r="K142" s="116"/>
      <c r="L142" s="106"/>
      <c r="M142" s="101"/>
      <c r="N142" s="112"/>
      <c r="O142" s="180" t="s">
        <v>1341</v>
      </c>
      <c r="P142" s="188">
        <v>1</v>
      </c>
    </row>
    <row r="143" spans="1:16" ht="12.75" customHeight="1">
      <c r="A143" s="110">
        <v>98</v>
      </c>
      <c r="B143" s="296" t="s">
        <v>755</v>
      </c>
      <c r="C143" s="122" t="s">
        <v>1881</v>
      </c>
      <c r="D143" s="137" t="s">
        <v>386</v>
      </c>
      <c r="E143" s="291">
        <v>20198.14</v>
      </c>
      <c r="F143" s="108" t="s">
        <v>2720</v>
      </c>
      <c r="G143" s="136"/>
      <c r="H143" s="136" t="s">
        <v>372</v>
      </c>
      <c r="I143" s="300"/>
      <c r="J143" s="111" t="s">
        <v>1104</v>
      </c>
      <c r="K143" s="111"/>
      <c r="L143" s="109"/>
      <c r="M143" s="111"/>
      <c r="N143" s="114"/>
      <c r="O143" s="204" t="s">
        <v>1341</v>
      </c>
      <c r="P143" s="189">
        <v>1</v>
      </c>
    </row>
    <row r="144" spans="1:16" ht="12.75" customHeight="1">
      <c r="A144" s="97">
        <v>99</v>
      </c>
      <c r="B144" s="293" t="s">
        <v>3242</v>
      </c>
      <c r="C144" s="123" t="s">
        <v>1880</v>
      </c>
      <c r="D144" s="123" t="s">
        <v>896</v>
      </c>
      <c r="E144" s="248">
        <f>20202.4404+1</f>
        <v>20203.4404</v>
      </c>
      <c r="F144" s="95" t="s">
        <v>3311</v>
      </c>
      <c r="G144" s="94" t="s">
        <v>2941</v>
      </c>
      <c r="H144" s="94" t="s">
        <v>2942</v>
      </c>
      <c r="I144" s="297">
        <v>1710024</v>
      </c>
      <c r="J144" s="116" t="s">
        <v>1105</v>
      </c>
      <c r="K144" s="116" t="s">
        <v>2412</v>
      </c>
      <c r="L144" s="106" t="s">
        <v>199</v>
      </c>
      <c r="M144" s="101" t="s">
        <v>211</v>
      </c>
      <c r="N144" s="112" t="s">
        <v>2203</v>
      </c>
      <c r="O144" s="180" t="s">
        <v>1341</v>
      </c>
      <c r="P144" s="190">
        <v>1</v>
      </c>
    </row>
    <row r="145" spans="1:16" ht="12.75" customHeight="1">
      <c r="A145" s="97">
        <v>100</v>
      </c>
      <c r="B145" s="293" t="s">
        <v>922</v>
      </c>
      <c r="C145" s="123" t="s">
        <v>1880</v>
      </c>
      <c r="D145" s="123" t="s">
        <v>2312</v>
      </c>
      <c r="E145" s="248">
        <f>20206.6754+1</f>
        <v>20207.6754</v>
      </c>
      <c r="F145" s="95" t="s">
        <v>3313</v>
      </c>
      <c r="G145" s="94"/>
      <c r="H145" s="94" t="s">
        <v>2943</v>
      </c>
      <c r="I145" s="298"/>
      <c r="J145" s="116" t="s">
        <v>1106</v>
      </c>
      <c r="K145" s="116" t="s">
        <v>2413</v>
      </c>
      <c r="L145" s="106" t="s">
        <v>200</v>
      </c>
      <c r="M145" s="101" t="s">
        <v>212</v>
      </c>
      <c r="N145" s="115" t="s">
        <v>2204</v>
      </c>
      <c r="O145" s="180" t="s">
        <v>1341</v>
      </c>
      <c r="P145" s="187">
        <v>1</v>
      </c>
    </row>
    <row r="146" spans="1:16" ht="12.75" customHeight="1">
      <c r="A146" s="97">
        <v>101</v>
      </c>
      <c r="B146" s="293" t="s">
        <v>902</v>
      </c>
      <c r="C146" s="123" t="s">
        <v>1880</v>
      </c>
      <c r="D146" s="123" t="s">
        <v>3428</v>
      </c>
      <c r="E146" s="248">
        <v>20213.232</v>
      </c>
      <c r="F146" s="95" t="s">
        <v>3307</v>
      </c>
      <c r="G146" s="94"/>
      <c r="H146" s="94" t="s">
        <v>2944</v>
      </c>
      <c r="I146" s="298"/>
      <c r="J146" s="116" t="s">
        <v>1107</v>
      </c>
      <c r="K146" s="116"/>
      <c r="L146" s="106"/>
      <c r="M146" s="101"/>
      <c r="N146" s="115"/>
      <c r="O146" s="180" t="s">
        <v>1341</v>
      </c>
      <c r="P146" s="187">
        <v>1</v>
      </c>
    </row>
    <row r="147" spans="1:16" ht="12.75" customHeight="1">
      <c r="A147" s="97">
        <v>102</v>
      </c>
      <c r="B147" s="293" t="s">
        <v>904</v>
      </c>
      <c r="C147" s="123" t="s">
        <v>1880</v>
      </c>
      <c r="D147" s="91" t="s">
        <v>1384</v>
      </c>
      <c r="E147" s="248">
        <v>20215.232</v>
      </c>
      <c r="F147" s="95" t="s">
        <v>3309</v>
      </c>
      <c r="G147" s="94"/>
      <c r="H147" s="94" t="s">
        <v>2945</v>
      </c>
      <c r="I147" s="298"/>
      <c r="J147" s="116" t="s">
        <v>1108</v>
      </c>
      <c r="K147" s="116"/>
      <c r="L147" s="106"/>
      <c r="M147" s="101"/>
      <c r="N147" s="115"/>
      <c r="O147" s="180" t="s">
        <v>1341</v>
      </c>
      <c r="P147" s="187">
        <v>1</v>
      </c>
    </row>
    <row r="148" spans="7:16" ht="12.75" customHeight="1">
      <c r="G148" s="94"/>
      <c r="H148" s="94" t="s">
        <v>2946</v>
      </c>
      <c r="I148" s="298"/>
      <c r="J148" s="116" t="s">
        <v>1109</v>
      </c>
      <c r="K148" s="116"/>
      <c r="L148" s="106"/>
      <c r="M148" s="101"/>
      <c r="N148" s="115"/>
      <c r="P148" s="188">
        <v>0</v>
      </c>
    </row>
    <row r="149" spans="7:16" ht="12.75" customHeight="1">
      <c r="G149" s="94"/>
      <c r="H149" s="94" t="s">
        <v>2947</v>
      </c>
      <c r="I149" s="298"/>
      <c r="J149" s="116" t="s">
        <v>1110</v>
      </c>
      <c r="K149" s="116"/>
      <c r="L149" s="106"/>
      <c r="M149" s="101"/>
      <c r="N149" s="115"/>
      <c r="P149" s="188">
        <v>0</v>
      </c>
    </row>
    <row r="150" spans="7:16" ht="12.75" customHeight="1">
      <c r="G150" s="94"/>
      <c r="H150" s="94" t="s">
        <v>2948</v>
      </c>
      <c r="I150" s="298"/>
      <c r="J150" s="116" t="s">
        <v>1111</v>
      </c>
      <c r="K150" s="116"/>
      <c r="L150" s="106"/>
      <c r="M150" s="101"/>
      <c r="N150" s="115"/>
      <c r="P150" s="188">
        <v>0</v>
      </c>
    </row>
    <row r="151" spans="1:16" ht="12.75" customHeight="1">
      <c r="A151" s="110"/>
      <c r="B151" s="108"/>
      <c r="C151" s="108"/>
      <c r="D151" s="108"/>
      <c r="E151" s="110"/>
      <c r="F151" s="108"/>
      <c r="G151" s="136"/>
      <c r="H151" s="136" t="s">
        <v>2949</v>
      </c>
      <c r="I151" s="303"/>
      <c r="J151" s="111" t="s">
        <v>1112</v>
      </c>
      <c r="K151" s="111"/>
      <c r="L151" s="109"/>
      <c r="M151" s="111"/>
      <c r="N151" s="254"/>
      <c r="O151" s="110"/>
      <c r="P151" s="189">
        <v>0</v>
      </c>
    </row>
    <row r="152" spans="1:16" ht="12.75" customHeight="1">
      <c r="A152" s="97">
        <v>103</v>
      </c>
      <c r="B152" s="293" t="s">
        <v>756</v>
      </c>
      <c r="C152" s="123" t="s">
        <v>1881</v>
      </c>
      <c r="D152" s="123" t="s">
        <v>896</v>
      </c>
      <c r="E152" s="248">
        <f>20202.4404+1</f>
        <v>20203.4404</v>
      </c>
      <c r="F152" s="95" t="s">
        <v>3312</v>
      </c>
      <c r="G152" s="106" t="s">
        <v>2238</v>
      </c>
      <c r="H152" s="106" t="s">
        <v>2239</v>
      </c>
      <c r="I152" s="97">
        <v>1708592</v>
      </c>
      <c r="J152" s="129" t="s">
        <v>1027</v>
      </c>
      <c r="K152" s="222" t="s">
        <v>2414</v>
      </c>
      <c r="L152" s="106" t="s">
        <v>2428</v>
      </c>
      <c r="M152" s="102" t="s">
        <v>213</v>
      </c>
      <c r="N152" s="115" t="s">
        <v>797</v>
      </c>
      <c r="O152" s="180" t="s">
        <v>1341</v>
      </c>
      <c r="P152" s="192">
        <v>1</v>
      </c>
    </row>
    <row r="153" spans="1:16" ht="12.75" customHeight="1">
      <c r="A153" s="97">
        <v>104</v>
      </c>
      <c r="B153" s="280" t="s">
        <v>923</v>
      </c>
      <c r="C153" s="123" t="s">
        <v>1881</v>
      </c>
      <c r="D153" s="123" t="s">
        <v>2312</v>
      </c>
      <c r="E153" s="248">
        <f>20206.6754+1</f>
        <v>20207.6754</v>
      </c>
      <c r="F153" s="95" t="s">
        <v>3314</v>
      </c>
      <c r="G153" s="106"/>
      <c r="H153" s="106" t="s">
        <v>2240</v>
      </c>
      <c r="I153" s="113"/>
      <c r="J153" s="129" t="s">
        <v>1028</v>
      </c>
      <c r="K153" s="222" t="s">
        <v>2415</v>
      </c>
      <c r="L153" s="106" t="s">
        <v>2429</v>
      </c>
      <c r="M153" s="102" t="s">
        <v>214</v>
      </c>
      <c r="N153" s="115" t="s">
        <v>798</v>
      </c>
      <c r="O153" s="180" t="s">
        <v>1341</v>
      </c>
      <c r="P153" s="192">
        <v>1</v>
      </c>
    </row>
    <row r="154" spans="1:16" ht="12.75" customHeight="1">
      <c r="A154" s="97">
        <v>105</v>
      </c>
      <c r="B154" s="293" t="s">
        <v>903</v>
      </c>
      <c r="C154" s="123" t="s">
        <v>1881</v>
      </c>
      <c r="D154" s="123" t="s">
        <v>3428</v>
      </c>
      <c r="E154" s="248">
        <v>20213.232</v>
      </c>
      <c r="F154" s="95" t="s">
        <v>3308</v>
      </c>
      <c r="G154" s="106"/>
      <c r="H154" s="106" t="s">
        <v>2241</v>
      </c>
      <c r="I154" s="113"/>
      <c r="J154" s="129" t="s">
        <v>1029</v>
      </c>
      <c r="K154" s="126"/>
      <c r="L154" s="106"/>
      <c r="N154" s="146"/>
      <c r="O154" s="180" t="s">
        <v>1341</v>
      </c>
      <c r="P154" s="192">
        <v>1</v>
      </c>
    </row>
    <row r="155" spans="1:16" ht="12.75" customHeight="1">
      <c r="A155" s="97">
        <v>106</v>
      </c>
      <c r="B155" s="293" t="s">
        <v>905</v>
      </c>
      <c r="C155" s="123" t="s">
        <v>1881</v>
      </c>
      <c r="D155" s="91" t="s">
        <v>1384</v>
      </c>
      <c r="E155" s="248">
        <v>20215.232</v>
      </c>
      <c r="F155" s="95" t="s">
        <v>3310</v>
      </c>
      <c r="G155" s="106"/>
      <c r="H155" s="106" t="s">
        <v>2242</v>
      </c>
      <c r="I155" s="113"/>
      <c r="J155" s="123" t="s">
        <v>1030</v>
      </c>
      <c r="K155" s="126"/>
      <c r="L155" s="106"/>
      <c r="N155" s="146"/>
      <c r="O155" s="180" t="s">
        <v>1341</v>
      </c>
      <c r="P155" s="192">
        <v>1</v>
      </c>
    </row>
    <row r="156" spans="2:16" ht="12.75" customHeight="1">
      <c r="B156" s="123"/>
      <c r="C156" s="123"/>
      <c r="D156" s="123"/>
      <c r="E156" s="250"/>
      <c r="F156" s="123"/>
      <c r="G156" s="106"/>
      <c r="H156" s="106" t="s">
        <v>2243</v>
      </c>
      <c r="I156" s="113"/>
      <c r="J156" s="123" t="s">
        <v>1031</v>
      </c>
      <c r="K156" s="126"/>
      <c r="L156" s="106"/>
      <c r="N156" s="146"/>
      <c r="P156" s="188">
        <v>0</v>
      </c>
    </row>
    <row r="157" spans="2:16" ht="12.75" customHeight="1">
      <c r="B157" s="123"/>
      <c r="C157" s="123"/>
      <c r="D157" s="123"/>
      <c r="E157" s="249"/>
      <c r="F157" s="123"/>
      <c r="G157" s="106"/>
      <c r="H157" s="106" t="s">
        <v>2244</v>
      </c>
      <c r="I157" s="113"/>
      <c r="J157" s="123" t="s">
        <v>1032</v>
      </c>
      <c r="K157" s="126"/>
      <c r="L157" s="106"/>
      <c r="N157" s="146"/>
      <c r="P157" s="188">
        <v>0</v>
      </c>
    </row>
    <row r="158" spans="2:16" ht="12.75" customHeight="1">
      <c r="B158" s="123"/>
      <c r="C158" s="123"/>
      <c r="D158" s="123"/>
      <c r="E158" s="301"/>
      <c r="F158" s="123"/>
      <c r="G158" s="106"/>
      <c r="H158" s="106" t="s">
        <v>2245</v>
      </c>
      <c r="I158" s="113"/>
      <c r="J158" s="123" t="s">
        <v>1033</v>
      </c>
      <c r="K158" s="126"/>
      <c r="L158" s="106"/>
      <c r="N158" s="146"/>
      <c r="P158" s="188">
        <v>0</v>
      </c>
    </row>
    <row r="159" spans="1:16" ht="12.75" customHeight="1">
      <c r="A159" s="110"/>
      <c r="B159" s="122"/>
      <c r="C159" s="122"/>
      <c r="D159" s="122"/>
      <c r="E159" s="302"/>
      <c r="F159" s="122"/>
      <c r="G159" s="109"/>
      <c r="H159" s="109" t="s">
        <v>2246</v>
      </c>
      <c r="I159" s="135"/>
      <c r="J159" s="122" t="s">
        <v>1034</v>
      </c>
      <c r="K159" s="219"/>
      <c r="L159" s="109"/>
      <c r="M159" s="108"/>
      <c r="N159" s="147"/>
      <c r="O159" s="110"/>
      <c r="P159" s="189">
        <v>0</v>
      </c>
    </row>
    <row r="160" spans="1:16" ht="12.75" customHeight="1">
      <c r="A160" s="97">
        <v>107</v>
      </c>
      <c r="B160" s="304" t="s">
        <v>3255</v>
      </c>
      <c r="C160" s="123" t="s">
        <v>1880</v>
      </c>
      <c r="D160" s="307" t="s">
        <v>1249</v>
      </c>
      <c r="E160" s="364">
        <v>20214.8</v>
      </c>
      <c r="F160" s="306" t="s">
        <v>992</v>
      </c>
      <c r="G160" s="106" t="s">
        <v>2721</v>
      </c>
      <c r="H160" s="106" t="s">
        <v>2722</v>
      </c>
      <c r="I160" s="113">
        <v>1708593</v>
      </c>
      <c r="J160" s="116" t="s">
        <v>1113</v>
      </c>
      <c r="K160" s="116" t="s">
        <v>2416</v>
      </c>
      <c r="L160" s="106" t="s">
        <v>201</v>
      </c>
      <c r="M160" s="101" t="s">
        <v>215</v>
      </c>
      <c r="N160" s="118" t="s">
        <v>225</v>
      </c>
      <c r="O160" s="183" t="s">
        <v>1342</v>
      </c>
      <c r="P160" s="188">
        <v>1</v>
      </c>
    </row>
    <row r="161" spans="1:16" ht="12.75" customHeight="1">
      <c r="A161" s="97">
        <v>108</v>
      </c>
      <c r="B161" s="123" t="s">
        <v>3256</v>
      </c>
      <c r="C161" s="123" t="s">
        <v>1880</v>
      </c>
      <c r="D161" s="307" t="s">
        <v>1249</v>
      </c>
      <c r="E161" s="305">
        <f>'[2]Sheet1'!$G$141</f>
        <v>20219.1654</v>
      </c>
      <c r="F161" s="95" t="s">
        <v>993</v>
      </c>
      <c r="G161" s="106"/>
      <c r="H161" s="106" t="s">
        <v>2723</v>
      </c>
      <c r="J161" s="116" t="s">
        <v>1114</v>
      </c>
      <c r="K161" s="116" t="s">
        <v>2417</v>
      </c>
      <c r="L161" s="106" t="s">
        <v>202</v>
      </c>
      <c r="M161" s="101" t="s">
        <v>216</v>
      </c>
      <c r="N161" s="118" t="s">
        <v>2200</v>
      </c>
      <c r="O161" s="183" t="s">
        <v>1342</v>
      </c>
      <c r="P161" s="188">
        <v>1</v>
      </c>
    </row>
    <row r="162" spans="1:16" ht="12.75" customHeight="1">
      <c r="A162" s="97">
        <v>109</v>
      </c>
      <c r="B162" s="123" t="s">
        <v>3257</v>
      </c>
      <c r="C162" s="123" t="s">
        <v>1880</v>
      </c>
      <c r="D162" s="307" t="s">
        <v>1249</v>
      </c>
      <c r="E162" s="305">
        <f>'[2]Sheet1'!$K$141</f>
        <v>20222.2664</v>
      </c>
      <c r="F162" s="95" t="s">
        <v>994</v>
      </c>
      <c r="G162" s="106"/>
      <c r="H162" s="106" t="s">
        <v>2724</v>
      </c>
      <c r="J162" s="116" t="s">
        <v>1115</v>
      </c>
      <c r="K162" s="116"/>
      <c r="L162" s="106"/>
      <c r="M162" s="101"/>
      <c r="N162" s="118"/>
      <c r="O162" s="183" t="s">
        <v>1342</v>
      </c>
      <c r="P162" s="188">
        <v>1</v>
      </c>
    </row>
    <row r="163" spans="1:16" ht="12.75" customHeight="1">
      <c r="A163" s="97">
        <v>110</v>
      </c>
      <c r="B163" s="123" t="s">
        <v>3258</v>
      </c>
      <c r="C163" s="123" t="s">
        <v>1880</v>
      </c>
      <c r="D163" s="307" t="s">
        <v>1249</v>
      </c>
      <c r="E163" s="305">
        <f>'[2]Sheet1'!$H$141</f>
        <v>20223.4664</v>
      </c>
      <c r="F163" s="95" t="s">
        <v>995</v>
      </c>
      <c r="G163" s="106"/>
      <c r="H163" s="106" t="s">
        <v>1351</v>
      </c>
      <c r="J163" s="116" t="s">
        <v>1116</v>
      </c>
      <c r="K163" s="116"/>
      <c r="L163" s="106"/>
      <c r="M163" s="101"/>
      <c r="N163" s="118"/>
      <c r="O163" s="183" t="s">
        <v>1342</v>
      </c>
      <c r="P163" s="188">
        <v>1</v>
      </c>
    </row>
    <row r="164" spans="1:16" ht="12.75" customHeight="1">
      <c r="A164" s="97">
        <v>111</v>
      </c>
      <c r="B164" s="123" t="s">
        <v>3259</v>
      </c>
      <c r="C164" s="123" t="s">
        <v>1880</v>
      </c>
      <c r="D164" s="307" t="s">
        <v>1249</v>
      </c>
      <c r="E164" s="364">
        <v>20226.902</v>
      </c>
      <c r="F164" s="95" t="s">
        <v>996</v>
      </c>
      <c r="G164" s="106"/>
      <c r="H164" s="106" t="s">
        <v>1352</v>
      </c>
      <c r="J164" s="116" t="s">
        <v>1117</v>
      </c>
      <c r="K164" s="116"/>
      <c r="L164" s="106"/>
      <c r="M164" s="101"/>
      <c r="N164" s="118"/>
      <c r="O164" s="183" t="s">
        <v>1342</v>
      </c>
      <c r="P164" s="188">
        <v>1</v>
      </c>
    </row>
    <row r="165" spans="1:16" ht="12.75" customHeight="1">
      <c r="A165" s="97">
        <v>112</v>
      </c>
      <c r="B165" s="123" t="s">
        <v>3260</v>
      </c>
      <c r="C165" s="123" t="s">
        <v>1880</v>
      </c>
      <c r="D165" s="307" t="s">
        <v>1249</v>
      </c>
      <c r="E165" s="364">
        <v>20230</v>
      </c>
      <c r="F165" s="95" t="s">
        <v>997</v>
      </c>
      <c r="G165" s="106"/>
      <c r="H165" s="106" t="s">
        <v>1353</v>
      </c>
      <c r="J165" s="116" t="s">
        <v>1118</v>
      </c>
      <c r="K165" s="116"/>
      <c r="L165" s="106"/>
      <c r="M165" s="101"/>
      <c r="N165" s="120"/>
      <c r="O165" s="183" t="s">
        <v>1342</v>
      </c>
      <c r="P165" s="188">
        <v>1</v>
      </c>
    </row>
    <row r="166" spans="1:16" ht="12.75" customHeight="1">
      <c r="A166" s="97">
        <v>113</v>
      </c>
      <c r="B166" s="293" t="s">
        <v>3243</v>
      </c>
      <c r="C166" s="123" t="s">
        <v>1880</v>
      </c>
      <c r="D166" s="307" t="s">
        <v>1385</v>
      </c>
      <c r="E166" s="248">
        <v>20232.86</v>
      </c>
      <c r="F166" s="95" t="s">
        <v>1359</v>
      </c>
      <c r="G166" s="106"/>
      <c r="H166" s="106" t="s">
        <v>1354</v>
      </c>
      <c r="J166" s="116" t="s">
        <v>1119</v>
      </c>
      <c r="K166" s="116"/>
      <c r="L166" s="106"/>
      <c r="M166" s="101"/>
      <c r="N166" s="118"/>
      <c r="O166" s="183" t="s">
        <v>1342</v>
      </c>
      <c r="P166" s="188">
        <v>1</v>
      </c>
    </row>
    <row r="167" spans="1:16" ht="12.75" customHeight="1">
      <c r="A167" s="110"/>
      <c r="B167" s="108"/>
      <c r="C167" s="108"/>
      <c r="D167" s="108"/>
      <c r="E167" s="110"/>
      <c r="F167" s="108"/>
      <c r="G167" s="109"/>
      <c r="H167" s="109" t="s">
        <v>1355</v>
      </c>
      <c r="I167" s="110"/>
      <c r="J167" s="108" t="s">
        <v>1120</v>
      </c>
      <c r="K167" s="108"/>
      <c r="L167" s="109"/>
      <c r="M167" s="108"/>
      <c r="N167" s="252"/>
      <c r="O167" s="184"/>
      <c r="P167" s="189">
        <v>0</v>
      </c>
    </row>
    <row r="168" spans="1:16" ht="12.75" customHeight="1">
      <c r="A168" s="97">
        <v>114</v>
      </c>
      <c r="B168" s="280" t="s">
        <v>757</v>
      </c>
      <c r="C168" s="123" t="s">
        <v>1881</v>
      </c>
      <c r="D168" s="307" t="s">
        <v>1385</v>
      </c>
      <c r="E168" s="248">
        <v>20232.86</v>
      </c>
      <c r="F168" s="95" t="s">
        <v>1360</v>
      </c>
      <c r="G168" s="106" t="s">
        <v>1356</v>
      </c>
      <c r="H168" s="106" t="s">
        <v>2740</v>
      </c>
      <c r="I168" s="97">
        <v>1702843</v>
      </c>
      <c r="J168" s="116" t="s">
        <v>1127</v>
      </c>
      <c r="K168" s="95" t="s">
        <v>2418</v>
      </c>
      <c r="L168" s="106" t="s">
        <v>203</v>
      </c>
      <c r="M168" s="102" t="s">
        <v>217</v>
      </c>
      <c r="N168" s="216" t="s">
        <v>817</v>
      </c>
      <c r="O168" s="181" t="s">
        <v>1341</v>
      </c>
      <c r="P168" s="188">
        <v>1</v>
      </c>
    </row>
    <row r="169" spans="1:16" ht="12.75" customHeight="1">
      <c r="A169" s="97">
        <v>115</v>
      </c>
      <c r="B169" s="280" t="s">
        <v>2329</v>
      </c>
      <c r="C169" s="123" t="s">
        <v>1881</v>
      </c>
      <c r="D169" s="307" t="s">
        <v>1386</v>
      </c>
      <c r="E169" s="248">
        <v>20244.698</v>
      </c>
      <c r="F169" s="95" t="s">
        <v>1362</v>
      </c>
      <c r="G169" s="106"/>
      <c r="H169" s="106" t="s">
        <v>2741</v>
      </c>
      <c r="I169" s="113"/>
      <c r="J169" s="95" t="s">
        <v>1128</v>
      </c>
      <c r="K169" s="116" t="s">
        <v>2419</v>
      </c>
      <c r="L169" s="106" t="s">
        <v>204</v>
      </c>
      <c r="M169" s="101" t="s">
        <v>218</v>
      </c>
      <c r="N169" s="217" t="s">
        <v>818</v>
      </c>
      <c r="O169" s="181" t="s">
        <v>1341</v>
      </c>
      <c r="P169" s="188">
        <v>1</v>
      </c>
    </row>
    <row r="170" spans="2:16" ht="12.75" customHeight="1">
      <c r="B170" s="280"/>
      <c r="C170" s="123"/>
      <c r="D170" s="94"/>
      <c r="E170" s="248"/>
      <c r="H170" s="106" t="s">
        <v>2742</v>
      </c>
      <c r="I170" s="113"/>
      <c r="J170" s="95" t="s">
        <v>1121</v>
      </c>
      <c r="K170" s="116"/>
      <c r="L170" s="106"/>
      <c r="M170" s="101"/>
      <c r="N170" s="115"/>
      <c r="P170" s="188">
        <v>0</v>
      </c>
    </row>
    <row r="171" spans="2:16" ht="12.75" customHeight="1">
      <c r="B171" s="280"/>
      <c r="C171" s="123"/>
      <c r="D171" s="94"/>
      <c r="E171" s="248"/>
      <c r="H171" s="106" t="s">
        <v>2743</v>
      </c>
      <c r="I171" s="113"/>
      <c r="J171" s="116" t="s">
        <v>1122</v>
      </c>
      <c r="K171" s="116"/>
      <c r="L171" s="106"/>
      <c r="M171" s="101"/>
      <c r="N171" s="115"/>
      <c r="P171" s="188">
        <v>0</v>
      </c>
    </row>
    <row r="172" spans="2:16" ht="12.75" customHeight="1">
      <c r="B172" s="280"/>
      <c r="C172" s="123"/>
      <c r="D172" s="94"/>
      <c r="E172" s="248"/>
      <c r="G172" s="106"/>
      <c r="H172" s="106" t="s">
        <v>2744</v>
      </c>
      <c r="I172" s="113"/>
      <c r="J172" s="116" t="s">
        <v>1123</v>
      </c>
      <c r="K172" s="116"/>
      <c r="L172" s="106"/>
      <c r="M172" s="101"/>
      <c r="N172" s="115"/>
      <c r="P172" s="188">
        <v>0</v>
      </c>
    </row>
    <row r="173" spans="2:16" ht="12.75" customHeight="1">
      <c r="B173" s="280"/>
      <c r="C173" s="123"/>
      <c r="D173" s="94"/>
      <c r="E173" s="248"/>
      <c r="G173" s="106"/>
      <c r="H173" s="106" t="s">
        <v>2745</v>
      </c>
      <c r="I173" s="113"/>
      <c r="J173" s="116" t="s">
        <v>1124</v>
      </c>
      <c r="K173" s="116"/>
      <c r="L173" s="106"/>
      <c r="M173" s="101"/>
      <c r="N173" s="115"/>
      <c r="P173" s="188">
        <v>0</v>
      </c>
    </row>
    <row r="174" spans="7:16" ht="12.75" customHeight="1">
      <c r="G174" s="310"/>
      <c r="H174" s="106" t="s">
        <v>1357</v>
      </c>
      <c r="I174" s="113"/>
      <c r="J174" s="116" t="s">
        <v>1125</v>
      </c>
      <c r="K174" s="318"/>
      <c r="L174" s="106"/>
      <c r="M174" s="101"/>
      <c r="N174" s="115"/>
      <c r="P174" s="188">
        <v>0</v>
      </c>
    </row>
    <row r="175" spans="1:16" ht="12.75" customHeight="1">
      <c r="A175" s="110"/>
      <c r="B175" s="296"/>
      <c r="C175" s="122"/>
      <c r="D175" s="136"/>
      <c r="E175" s="291"/>
      <c r="F175" s="108"/>
      <c r="G175" s="311"/>
      <c r="H175" s="109" t="s">
        <v>1358</v>
      </c>
      <c r="I175" s="135"/>
      <c r="J175" s="111" t="s">
        <v>1126</v>
      </c>
      <c r="K175" s="319"/>
      <c r="L175" s="109"/>
      <c r="M175" s="111"/>
      <c r="N175" s="114"/>
      <c r="O175" s="110"/>
      <c r="P175" s="189">
        <v>0</v>
      </c>
    </row>
    <row r="176" spans="1:16" s="148" customFormat="1" ht="12.75">
      <c r="A176" s="97">
        <v>116</v>
      </c>
      <c r="B176" s="123" t="s">
        <v>3261</v>
      </c>
      <c r="C176" s="123" t="s">
        <v>1880</v>
      </c>
      <c r="D176" s="308" t="s">
        <v>1252</v>
      </c>
      <c r="E176" s="309">
        <f>'[2]Sheet1'!$L$142</f>
        <v>20252.5214</v>
      </c>
      <c r="F176" s="95" t="s">
        <v>998</v>
      </c>
      <c r="G176" s="106" t="s">
        <v>2077</v>
      </c>
      <c r="H176" s="106" t="s">
        <v>2078</v>
      </c>
      <c r="I176" s="113">
        <v>1702844</v>
      </c>
      <c r="J176" s="106" t="s">
        <v>2247</v>
      </c>
      <c r="K176" s="106" t="s">
        <v>2420</v>
      </c>
      <c r="L176" s="106" t="s">
        <v>205</v>
      </c>
      <c r="M176" s="101" t="s">
        <v>219</v>
      </c>
      <c r="N176" s="253" t="s">
        <v>2201</v>
      </c>
      <c r="O176" s="183" t="s">
        <v>1342</v>
      </c>
      <c r="P176" s="188">
        <v>1</v>
      </c>
    </row>
    <row r="177" spans="1:16" s="148" customFormat="1" ht="12.75">
      <c r="A177" s="97">
        <v>117</v>
      </c>
      <c r="B177" s="123" t="s">
        <v>3262</v>
      </c>
      <c r="C177" s="123" t="s">
        <v>1880</v>
      </c>
      <c r="D177" s="308" t="s">
        <v>1252</v>
      </c>
      <c r="E177" s="305">
        <f>'[2]Sheet1'!$G$142</f>
        <v>20257.2014</v>
      </c>
      <c r="F177" s="95" t="s">
        <v>999</v>
      </c>
      <c r="G177" s="106"/>
      <c r="H177" s="106" t="s">
        <v>2079</v>
      </c>
      <c r="I177" s="113"/>
      <c r="J177" s="106" t="s">
        <v>1130</v>
      </c>
      <c r="K177" s="106" t="s">
        <v>2421</v>
      </c>
      <c r="L177" s="106" t="s">
        <v>206</v>
      </c>
      <c r="M177" s="101" t="s">
        <v>220</v>
      </c>
      <c r="N177" s="118" t="s">
        <v>2202</v>
      </c>
      <c r="O177" s="183" t="s">
        <v>1342</v>
      </c>
      <c r="P177" s="188">
        <v>1</v>
      </c>
    </row>
    <row r="178" spans="1:16" s="148" customFormat="1" ht="12.75">
      <c r="A178" s="97">
        <v>118</v>
      </c>
      <c r="B178" s="123" t="s">
        <v>3263</v>
      </c>
      <c r="C178" s="123" t="s">
        <v>1880</v>
      </c>
      <c r="D178" s="308" t="s">
        <v>1252</v>
      </c>
      <c r="E178" s="305">
        <f>'[2]Sheet1'!$K$142</f>
        <v>20258.5739</v>
      </c>
      <c r="F178" s="95" t="s">
        <v>1000</v>
      </c>
      <c r="G178" s="310"/>
      <c r="H178" s="106" t="s">
        <v>2080</v>
      </c>
      <c r="I178" s="113"/>
      <c r="J178" s="106" t="s">
        <v>1131</v>
      </c>
      <c r="K178" s="116"/>
      <c r="L178" s="106"/>
      <c r="M178" s="101"/>
      <c r="N178" s="118"/>
      <c r="O178" s="183" t="s">
        <v>1342</v>
      </c>
      <c r="P178" s="188">
        <v>1</v>
      </c>
    </row>
    <row r="179" spans="1:16" s="148" customFormat="1" ht="12.75">
      <c r="A179" s="97">
        <v>119</v>
      </c>
      <c r="B179" s="123" t="s">
        <v>3264</v>
      </c>
      <c r="C179" s="123" t="s">
        <v>1880</v>
      </c>
      <c r="D179" s="308" t="s">
        <v>1252</v>
      </c>
      <c r="E179" s="305">
        <f>'[2]Sheet1'!$H$142</f>
        <v>20259.7739</v>
      </c>
      <c r="F179" s="95" t="s">
        <v>1001</v>
      </c>
      <c r="G179" s="310"/>
      <c r="H179" s="106" t="s">
        <v>2081</v>
      </c>
      <c r="I179" s="113"/>
      <c r="J179" s="106" t="s">
        <v>1132</v>
      </c>
      <c r="K179" s="116"/>
      <c r="L179" s="106"/>
      <c r="M179" s="101"/>
      <c r="N179" s="118"/>
      <c r="O179" s="183" t="s">
        <v>1342</v>
      </c>
      <c r="P179" s="188">
        <v>1</v>
      </c>
    </row>
    <row r="180" spans="1:16" s="148" customFormat="1" ht="12.75">
      <c r="A180" s="97">
        <v>120</v>
      </c>
      <c r="B180" s="123" t="s">
        <v>3265</v>
      </c>
      <c r="C180" s="123" t="s">
        <v>1880</v>
      </c>
      <c r="D180" s="308" t="s">
        <v>1252</v>
      </c>
      <c r="E180" s="305">
        <f>'[2]Sheet1'!$J$142</f>
        <v>20261.8164</v>
      </c>
      <c r="F180" s="95" t="s">
        <v>1002</v>
      </c>
      <c r="G180" s="106"/>
      <c r="H180" s="106" t="s">
        <v>2082</v>
      </c>
      <c r="I180" s="113"/>
      <c r="J180" s="106" t="s">
        <v>1133</v>
      </c>
      <c r="K180" s="116"/>
      <c r="L180" s="106"/>
      <c r="M180" s="101"/>
      <c r="N180" s="118"/>
      <c r="O180" s="183" t="s">
        <v>1342</v>
      </c>
      <c r="P180" s="188">
        <v>1</v>
      </c>
    </row>
    <row r="181" spans="1:16" s="148" customFormat="1" ht="12.75">
      <c r="A181" s="97">
        <v>121</v>
      </c>
      <c r="B181" s="123" t="s">
        <v>3266</v>
      </c>
      <c r="C181" s="123" t="s">
        <v>1880</v>
      </c>
      <c r="D181" s="308" t="s">
        <v>1252</v>
      </c>
      <c r="E181" s="317">
        <f>'[2]Sheet1'!$I$142</f>
        <v>20264.3164</v>
      </c>
      <c r="F181" s="95" t="s">
        <v>1003</v>
      </c>
      <c r="G181" s="106"/>
      <c r="H181" s="106" t="s">
        <v>2083</v>
      </c>
      <c r="I181" s="113"/>
      <c r="J181" s="106" t="s">
        <v>1134</v>
      </c>
      <c r="K181" s="116"/>
      <c r="L181" s="106"/>
      <c r="M181" s="101"/>
      <c r="N181" s="120"/>
      <c r="O181" s="183" t="s">
        <v>1342</v>
      </c>
      <c r="P181" s="188">
        <v>1</v>
      </c>
    </row>
    <row r="182" spans="1:16" s="148" customFormat="1" ht="12.75">
      <c r="A182" s="97">
        <v>122</v>
      </c>
      <c r="B182" s="280" t="s">
        <v>2328</v>
      </c>
      <c r="C182" s="123" t="s">
        <v>1880</v>
      </c>
      <c r="D182" s="307" t="s">
        <v>1386</v>
      </c>
      <c r="E182" s="248">
        <v>20244.698</v>
      </c>
      <c r="F182" s="95" t="s">
        <v>1361</v>
      </c>
      <c r="G182" s="310"/>
      <c r="H182" s="106" t="s">
        <v>71</v>
      </c>
      <c r="I182" s="113"/>
      <c r="J182" s="106" t="s">
        <v>1135</v>
      </c>
      <c r="K182" s="116"/>
      <c r="L182" s="106"/>
      <c r="M182" s="101"/>
      <c r="N182" s="118"/>
      <c r="O182" s="183" t="s">
        <v>1342</v>
      </c>
      <c r="P182" s="188">
        <v>1</v>
      </c>
    </row>
    <row r="183" spans="1:16" s="148" customFormat="1" ht="12.75">
      <c r="A183" s="319"/>
      <c r="B183" s="311"/>
      <c r="C183" s="311"/>
      <c r="D183" s="311"/>
      <c r="E183" s="311"/>
      <c r="F183" s="311"/>
      <c r="G183" s="311"/>
      <c r="H183" s="109" t="s">
        <v>72</v>
      </c>
      <c r="I183" s="135"/>
      <c r="J183" s="109" t="s">
        <v>1136</v>
      </c>
      <c r="K183" s="111"/>
      <c r="L183" s="109"/>
      <c r="M183" s="111"/>
      <c r="N183" s="119"/>
      <c r="O183" s="184"/>
      <c r="P183" s="189">
        <v>0</v>
      </c>
    </row>
    <row r="184" spans="1:16" s="148" customFormat="1" ht="12.75" customHeight="1">
      <c r="A184" s="97"/>
      <c r="B184" s="123"/>
      <c r="C184" s="123"/>
      <c r="D184" s="25"/>
      <c r="E184" s="289"/>
      <c r="F184" s="62"/>
      <c r="G184" s="106"/>
      <c r="H184" s="106"/>
      <c r="I184" s="113"/>
      <c r="J184" s="106"/>
      <c r="K184" s="116"/>
      <c r="L184" s="106"/>
      <c r="M184" s="116"/>
      <c r="N184" s="115"/>
      <c r="O184" s="97"/>
      <c r="P184" s="187"/>
    </row>
    <row r="185" spans="2:15" ht="12.75" customHeight="1">
      <c r="B185" s="96"/>
      <c r="E185" s="289"/>
      <c r="F185" s="251"/>
      <c r="I185" s="191" t="s">
        <v>3342</v>
      </c>
      <c r="K185" s="100"/>
      <c r="N185" s="101"/>
      <c r="O185" s="179"/>
    </row>
    <row r="186" spans="5:16" ht="12.75" customHeight="1">
      <c r="E186" s="289"/>
      <c r="J186" s="95" t="s">
        <v>506</v>
      </c>
      <c r="K186" s="95" t="s">
        <v>507</v>
      </c>
      <c r="M186" s="95" t="s">
        <v>508</v>
      </c>
      <c r="N186" s="102" t="s">
        <v>509</v>
      </c>
      <c r="P186" s="187"/>
    </row>
    <row r="187" spans="1:16" ht="12.75" customHeight="1">
      <c r="A187" s="104" t="s">
        <v>510</v>
      </c>
      <c r="B187" s="103" t="s">
        <v>1228</v>
      </c>
      <c r="C187" s="103" t="s">
        <v>511</v>
      </c>
      <c r="D187" s="103" t="s">
        <v>3332</v>
      </c>
      <c r="E187" s="250" t="s">
        <v>1389</v>
      </c>
      <c r="F187" s="130" t="s">
        <v>513</v>
      </c>
      <c r="G187" s="103" t="s">
        <v>514</v>
      </c>
      <c r="H187" s="103" t="s">
        <v>3344</v>
      </c>
      <c r="I187" s="104" t="s">
        <v>1878</v>
      </c>
      <c r="J187" s="86" t="s">
        <v>3345</v>
      </c>
      <c r="K187" s="132" t="s">
        <v>1614</v>
      </c>
      <c r="L187" s="86" t="s">
        <v>1615</v>
      </c>
      <c r="M187" s="131" t="s">
        <v>1616</v>
      </c>
      <c r="N187" s="86" t="s">
        <v>1617</v>
      </c>
      <c r="O187" s="104" t="s">
        <v>512</v>
      </c>
      <c r="P187" s="178" t="s">
        <v>1553</v>
      </c>
    </row>
    <row r="188" spans="5:16" ht="12.75" customHeight="1">
      <c r="E188" s="289"/>
      <c r="I188" s="97" t="s">
        <v>1879</v>
      </c>
      <c r="K188" s="132"/>
      <c r="L188" s="101"/>
      <c r="M188" s="97"/>
      <c r="P188" s="187"/>
    </row>
    <row r="189" spans="5:16" ht="12.75" customHeight="1">
      <c r="E189" s="289"/>
      <c r="K189" s="97"/>
      <c r="L189" s="101"/>
      <c r="P189" s="187"/>
    </row>
    <row r="190" spans="1:16" ht="12.75" customHeight="1">
      <c r="A190" s="97">
        <v>123</v>
      </c>
      <c r="B190" s="123" t="s">
        <v>915</v>
      </c>
      <c r="C190" s="123" t="s">
        <v>1880</v>
      </c>
      <c r="D190" s="25" t="s">
        <v>3450</v>
      </c>
      <c r="E190" s="248">
        <v>20269.322</v>
      </c>
      <c r="F190" s="61" t="s">
        <v>1363</v>
      </c>
      <c r="G190" s="106" t="s">
        <v>3016</v>
      </c>
      <c r="H190" s="106" t="s">
        <v>3017</v>
      </c>
      <c r="I190" s="113">
        <v>1709247</v>
      </c>
      <c r="J190" s="106" t="s">
        <v>1137</v>
      </c>
      <c r="K190" s="106" t="s">
        <v>1049</v>
      </c>
      <c r="L190" s="106" t="s">
        <v>2209</v>
      </c>
      <c r="M190" s="101" t="s">
        <v>781</v>
      </c>
      <c r="N190" s="216" t="s">
        <v>819</v>
      </c>
      <c r="O190" s="180" t="s">
        <v>1341</v>
      </c>
      <c r="P190" s="192">
        <v>1</v>
      </c>
    </row>
    <row r="191" spans="1:16" ht="12.75" customHeight="1">
      <c r="A191" s="97">
        <v>124</v>
      </c>
      <c r="B191" s="123" t="s">
        <v>913</v>
      </c>
      <c r="C191" s="123" t="s">
        <v>1880</v>
      </c>
      <c r="D191" s="25" t="s">
        <v>3450</v>
      </c>
      <c r="E191" s="248">
        <v>20274.522</v>
      </c>
      <c r="F191" s="61" t="s">
        <v>1364</v>
      </c>
      <c r="G191" s="106"/>
      <c r="H191" s="106" t="s">
        <v>3018</v>
      </c>
      <c r="I191" s="113"/>
      <c r="J191" s="106" t="s">
        <v>1138</v>
      </c>
      <c r="K191" s="106" t="s">
        <v>1050</v>
      </c>
      <c r="L191" s="106" t="s">
        <v>2210</v>
      </c>
      <c r="M191" s="101" t="s">
        <v>782</v>
      </c>
      <c r="N191" s="217" t="s">
        <v>820</v>
      </c>
      <c r="O191" s="180" t="s">
        <v>1341</v>
      </c>
      <c r="P191" s="192">
        <v>1</v>
      </c>
    </row>
    <row r="192" spans="1:16" ht="12.75" customHeight="1">
      <c r="A192" s="97">
        <v>125</v>
      </c>
      <c r="B192" s="123" t="s">
        <v>914</v>
      </c>
      <c r="C192" s="123" t="s">
        <v>1880</v>
      </c>
      <c r="D192" s="25" t="s">
        <v>3450</v>
      </c>
      <c r="E192" s="289">
        <v>20279.982</v>
      </c>
      <c r="F192" s="61" t="s">
        <v>1365</v>
      </c>
      <c r="G192" s="106"/>
      <c r="H192" s="106" t="s">
        <v>3019</v>
      </c>
      <c r="I192" s="113"/>
      <c r="J192" s="106" t="s">
        <v>1139</v>
      </c>
      <c r="K192" s="116"/>
      <c r="L192" s="106"/>
      <c r="M192" s="101"/>
      <c r="N192" s="218"/>
      <c r="O192" s="180" t="s">
        <v>1341</v>
      </c>
      <c r="P192" s="192">
        <v>1</v>
      </c>
    </row>
    <row r="193" spans="2:16" ht="12.75" customHeight="1">
      <c r="B193" s="123"/>
      <c r="C193" s="123"/>
      <c r="D193" s="25"/>
      <c r="E193" s="289"/>
      <c r="F193" s="61"/>
      <c r="G193" s="106"/>
      <c r="H193" s="106" t="s">
        <v>3020</v>
      </c>
      <c r="I193" s="113"/>
      <c r="J193" s="106" t="s">
        <v>1140</v>
      </c>
      <c r="K193" s="116"/>
      <c r="L193" s="106"/>
      <c r="M193" s="101"/>
      <c r="N193" s="218"/>
      <c r="O193" s="180"/>
      <c r="P193" s="192">
        <v>0</v>
      </c>
    </row>
    <row r="194" spans="2:16" ht="12.75" customHeight="1">
      <c r="B194" s="123"/>
      <c r="C194" s="123"/>
      <c r="D194" s="25"/>
      <c r="E194" s="289"/>
      <c r="F194" s="62"/>
      <c r="G194" s="106"/>
      <c r="H194" s="106" t="s">
        <v>3021</v>
      </c>
      <c r="I194" s="113"/>
      <c r="J194" s="106" t="s">
        <v>1141</v>
      </c>
      <c r="K194" s="116"/>
      <c r="L194" s="106"/>
      <c r="M194" s="101"/>
      <c r="N194" s="218"/>
      <c r="O194" s="180"/>
      <c r="P194" s="192">
        <v>0</v>
      </c>
    </row>
    <row r="195" spans="2:16" ht="12.75" customHeight="1">
      <c r="B195" s="123"/>
      <c r="C195" s="123"/>
      <c r="D195" s="25"/>
      <c r="E195" s="289"/>
      <c r="F195" s="62"/>
      <c r="G195" s="106"/>
      <c r="H195" s="106" t="s">
        <v>3022</v>
      </c>
      <c r="I195" s="113"/>
      <c r="J195" s="106" t="s">
        <v>1142</v>
      </c>
      <c r="K195" s="116"/>
      <c r="L195" s="106"/>
      <c r="M195" s="101"/>
      <c r="N195" s="218"/>
      <c r="O195" s="180"/>
      <c r="P195" s="192">
        <v>0</v>
      </c>
    </row>
    <row r="196" spans="2:16" ht="12.75" customHeight="1">
      <c r="B196" s="123"/>
      <c r="C196" s="123"/>
      <c r="D196" s="25"/>
      <c r="E196" s="289"/>
      <c r="F196" s="62"/>
      <c r="G196" s="106"/>
      <c r="H196" s="106" t="s">
        <v>73</v>
      </c>
      <c r="I196" s="113"/>
      <c r="J196" s="106" t="s">
        <v>1143</v>
      </c>
      <c r="K196" s="116"/>
      <c r="L196" s="106"/>
      <c r="M196" s="101"/>
      <c r="N196" s="218"/>
      <c r="O196" s="180"/>
      <c r="P196" s="192">
        <v>0</v>
      </c>
    </row>
    <row r="197" spans="1:16" s="148" customFormat="1" ht="12.75" customHeight="1">
      <c r="A197" s="110"/>
      <c r="B197" s="122"/>
      <c r="C197" s="122"/>
      <c r="D197" s="121"/>
      <c r="E197" s="312"/>
      <c r="F197" s="223"/>
      <c r="G197" s="109"/>
      <c r="H197" s="109" t="s">
        <v>74</v>
      </c>
      <c r="I197" s="135"/>
      <c r="J197" s="109" t="s">
        <v>1144</v>
      </c>
      <c r="K197" s="111"/>
      <c r="L197" s="109"/>
      <c r="M197" s="111"/>
      <c r="N197" s="220"/>
      <c r="O197" s="204"/>
      <c r="P197" s="193">
        <v>0</v>
      </c>
    </row>
    <row r="198" spans="1:16" ht="12.75" customHeight="1">
      <c r="A198" s="97">
        <v>126</v>
      </c>
      <c r="B198" s="95" t="s">
        <v>3267</v>
      </c>
      <c r="C198" s="123" t="s">
        <v>1880</v>
      </c>
      <c r="D198" s="25" t="s">
        <v>1255</v>
      </c>
      <c r="E198" s="305">
        <f>'[2]Sheet1'!$L$143</f>
        <v>20293.1764</v>
      </c>
      <c r="F198" s="95" t="s">
        <v>1004</v>
      </c>
      <c r="G198" s="106" t="s">
        <v>2084</v>
      </c>
      <c r="H198" s="106" t="s">
        <v>2085</v>
      </c>
      <c r="I198" s="113">
        <v>1702845</v>
      </c>
      <c r="J198" s="106" t="s">
        <v>1129</v>
      </c>
      <c r="K198" s="100" t="s">
        <v>1051</v>
      </c>
      <c r="L198" s="106" t="s">
        <v>1059</v>
      </c>
      <c r="M198" s="102" t="s">
        <v>783</v>
      </c>
      <c r="N198" s="118" t="s">
        <v>2205</v>
      </c>
      <c r="O198" s="183" t="s">
        <v>1342</v>
      </c>
      <c r="P198" s="188">
        <v>1</v>
      </c>
    </row>
    <row r="199" spans="1:16" ht="12.75" customHeight="1">
      <c r="A199" s="97">
        <v>127</v>
      </c>
      <c r="B199" s="95" t="s">
        <v>3268</v>
      </c>
      <c r="C199" s="123" t="s">
        <v>1880</v>
      </c>
      <c r="D199" s="25" t="s">
        <v>1255</v>
      </c>
      <c r="E199" s="305">
        <f>'[2]Sheet1'!$G$143</f>
        <v>20296.2664</v>
      </c>
      <c r="F199" s="95" t="s">
        <v>1005</v>
      </c>
      <c r="G199" s="106"/>
      <c r="H199" s="106" t="s">
        <v>2086</v>
      </c>
      <c r="I199" s="313"/>
      <c r="J199" s="106" t="s">
        <v>1145</v>
      </c>
      <c r="K199" s="100" t="s">
        <v>1052</v>
      </c>
      <c r="L199" s="106" t="s">
        <v>2496</v>
      </c>
      <c r="M199" s="102" t="s">
        <v>784</v>
      </c>
      <c r="N199" s="118" t="s">
        <v>2206</v>
      </c>
      <c r="O199" s="183" t="s">
        <v>1342</v>
      </c>
      <c r="P199" s="188">
        <v>1</v>
      </c>
    </row>
    <row r="200" spans="1:16" ht="12.75" customHeight="1">
      <c r="A200" s="97">
        <v>128</v>
      </c>
      <c r="B200" s="95" t="s">
        <v>3269</v>
      </c>
      <c r="C200" s="123" t="s">
        <v>1880</v>
      </c>
      <c r="D200" s="25" t="s">
        <v>1255</v>
      </c>
      <c r="E200" s="305">
        <f>'[2]Sheet1'!$K$143</f>
        <v>20297.6789</v>
      </c>
      <c r="F200" s="95" t="s">
        <v>1006</v>
      </c>
      <c r="G200" s="106"/>
      <c r="H200" s="106" t="s">
        <v>2087</v>
      </c>
      <c r="I200" s="313"/>
      <c r="J200" s="106" t="s">
        <v>1146</v>
      </c>
      <c r="K200" s="126"/>
      <c r="L200" s="106"/>
      <c r="N200" s="118"/>
      <c r="O200" s="183" t="s">
        <v>1342</v>
      </c>
      <c r="P200" s="188">
        <v>1</v>
      </c>
    </row>
    <row r="201" spans="1:16" ht="12.75" customHeight="1">
      <c r="A201" s="97">
        <v>129</v>
      </c>
      <c r="B201" s="95" t="s">
        <v>3270</v>
      </c>
      <c r="C201" s="123" t="s">
        <v>1880</v>
      </c>
      <c r="D201" s="25" t="s">
        <v>1255</v>
      </c>
      <c r="E201" s="305">
        <f>'[2]Sheet1'!$H$143</f>
        <v>20298.6789</v>
      </c>
      <c r="F201" s="95" t="s">
        <v>1007</v>
      </c>
      <c r="G201" s="106"/>
      <c r="H201" s="106" t="s">
        <v>2088</v>
      </c>
      <c r="I201" s="313"/>
      <c r="J201" s="106" t="s">
        <v>1147</v>
      </c>
      <c r="K201" s="126"/>
      <c r="L201" s="106"/>
      <c r="N201" s="118"/>
      <c r="O201" s="183" t="s">
        <v>1342</v>
      </c>
      <c r="P201" s="188">
        <v>1</v>
      </c>
    </row>
    <row r="202" spans="1:16" ht="12.75" customHeight="1">
      <c r="A202" s="97">
        <v>130</v>
      </c>
      <c r="B202" s="95" t="s">
        <v>3271</v>
      </c>
      <c r="C202" s="123" t="s">
        <v>1880</v>
      </c>
      <c r="D202" s="25" t="s">
        <v>1255</v>
      </c>
      <c r="E202" s="305">
        <f>'[2]Sheet1'!$J$143</f>
        <v>20300.9214</v>
      </c>
      <c r="F202" s="95" t="s">
        <v>1008</v>
      </c>
      <c r="G202" s="106"/>
      <c r="H202" s="106" t="s">
        <v>2089</v>
      </c>
      <c r="I202" s="313"/>
      <c r="J202" s="106" t="s">
        <v>1148</v>
      </c>
      <c r="K202" s="126"/>
      <c r="L202" s="106"/>
      <c r="N202" s="118"/>
      <c r="O202" s="183" t="s">
        <v>1342</v>
      </c>
      <c r="P202" s="188">
        <v>1</v>
      </c>
    </row>
    <row r="203" spans="1:16" ht="12.75" customHeight="1">
      <c r="A203" s="97">
        <v>131</v>
      </c>
      <c r="B203" s="123" t="s">
        <v>3272</v>
      </c>
      <c r="C203" s="123" t="s">
        <v>1880</v>
      </c>
      <c r="D203" s="25" t="s">
        <v>1255</v>
      </c>
      <c r="E203" s="305">
        <f>'[2]Sheet1'!$I$143</f>
        <v>20303.4214</v>
      </c>
      <c r="F203" s="95" t="s">
        <v>1009</v>
      </c>
      <c r="G203" s="106"/>
      <c r="H203" s="106" t="s">
        <v>2090</v>
      </c>
      <c r="I203" s="313"/>
      <c r="J203" s="106" t="s">
        <v>1149</v>
      </c>
      <c r="K203" s="126"/>
      <c r="L203" s="106"/>
      <c r="N203" s="120"/>
      <c r="O203" s="183" t="s">
        <v>1342</v>
      </c>
      <c r="P203" s="188">
        <v>1</v>
      </c>
    </row>
    <row r="204" spans="2:16" ht="12.75" customHeight="1">
      <c r="B204" s="123"/>
      <c r="C204" s="123"/>
      <c r="D204" s="25"/>
      <c r="E204" s="248"/>
      <c r="G204" s="106"/>
      <c r="H204" s="106" t="s">
        <v>63</v>
      </c>
      <c r="I204" s="313"/>
      <c r="J204" s="106" t="s">
        <v>1150</v>
      </c>
      <c r="K204" s="126"/>
      <c r="L204" s="106"/>
      <c r="N204" s="118"/>
      <c r="O204" s="183"/>
      <c r="P204" s="188">
        <v>0</v>
      </c>
    </row>
    <row r="205" spans="1:16" ht="12.75" customHeight="1">
      <c r="A205" s="110"/>
      <c r="B205" s="122"/>
      <c r="C205" s="122"/>
      <c r="D205" s="121"/>
      <c r="E205" s="291"/>
      <c r="F205" s="108"/>
      <c r="G205" s="109"/>
      <c r="H205" s="109" t="s">
        <v>64</v>
      </c>
      <c r="I205" s="303"/>
      <c r="J205" s="109" t="s">
        <v>1136</v>
      </c>
      <c r="K205" s="219"/>
      <c r="L205" s="109"/>
      <c r="M205" s="108"/>
      <c r="N205" s="119"/>
      <c r="O205" s="184"/>
      <c r="P205" s="189">
        <v>0</v>
      </c>
    </row>
    <row r="206" spans="1:16" ht="12.75" customHeight="1">
      <c r="A206" s="97">
        <v>132</v>
      </c>
      <c r="B206" s="123" t="s">
        <v>974</v>
      </c>
      <c r="C206" s="123" t="s">
        <v>1880</v>
      </c>
      <c r="D206" s="308" t="s">
        <v>1963</v>
      </c>
      <c r="E206" s="289">
        <v>20311.164</v>
      </c>
      <c r="F206" s="293" t="s">
        <v>2228</v>
      </c>
      <c r="G206" s="94" t="s">
        <v>3023</v>
      </c>
      <c r="H206" s="94" t="s">
        <v>3024</v>
      </c>
      <c r="I206" s="224">
        <v>1709248</v>
      </c>
      <c r="J206" s="106" t="s">
        <v>1151</v>
      </c>
      <c r="K206" s="106" t="s">
        <v>1053</v>
      </c>
      <c r="L206" s="106" t="s">
        <v>2211</v>
      </c>
      <c r="M206" s="101" t="s">
        <v>785</v>
      </c>
      <c r="N206" s="216" t="s">
        <v>821</v>
      </c>
      <c r="O206" s="181" t="s">
        <v>1341</v>
      </c>
      <c r="P206" s="188">
        <v>1</v>
      </c>
    </row>
    <row r="207" spans="1:16" ht="12.75" customHeight="1">
      <c r="A207" s="97">
        <v>133</v>
      </c>
      <c r="B207" s="123" t="s">
        <v>976</v>
      </c>
      <c r="C207" s="123" t="s">
        <v>1880</v>
      </c>
      <c r="D207" s="308" t="s">
        <v>1963</v>
      </c>
      <c r="E207" s="289">
        <v>20314.164</v>
      </c>
      <c r="F207" s="293" t="s">
        <v>2229</v>
      </c>
      <c r="G207" s="94"/>
      <c r="H207" s="94" t="s">
        <v>3025</v>
      </c>
      <c r="I207" s="113"/>
      <c r="J207" s="106" t="s">
        <v>1152</v>
      </c>
      <c r="K207" s="106" t="s">
        <v>1054</v>
      </c>
      <c r="L207" s="106" t="s">
        <v>2212</v>
      </c>
      <c r="M207" s="101" t="s">
        <v>786</v>
      </c>
      <c r="N207" s="217" t="s">
        <v>822</v>
      </c>
      <c r="O207" s="181" t="s">
        <v>1341</v>
      </c>
      <c r="P207" s="188">
        <v>1</v>
      </c>
    </row>
    <row r="208" spans="1:16" ht="12.75" customHeight="1">
      <c r="A208" s="97">
        <v>134</v>
      </c>
      <c r="B208" s="123" t="s">
        <v>977</v>
      </c>
      <c r="C208" s="123" t="s">
        <v>1880</v>
      </c>
      <c r="D208" s="308" t="s">
        <v>1963</v>
      </c>
      <c r="E208" s="289">
        <v>20316.664</v>
      </c>
      <c r="F208" s="293" t="s">
        <v>2230</v>
      </c>
      <c r="G208" s="94"/>
      <c r="H208" s="94" t="s">
        <v>3026</v>
      </c>
      <c r="I208" s="113"/>
      <c r="J208" s="106" t="s">
        <v>1153</v>
      </c>
      <c r="K208" s="106"/>
      <c r="L208" s="106"/>
      <c r="M208" s="101"/>
      <c r="N208" s="115"/>
      <c r="O208" s="181" t="s">
        <v>1341</v>
      </c>
      <c r="P208" s="188">
        <v>1</v>
      </c>
    </row>
    <row r="209" spans="1:16" ht="12.75">
      <c r="A209" s="97">
        <v>135</v>
      </c>
      <c r="B209" s="123" t="s">
        <v>3618</v>
      </c>
      <c r="C209" s="123" t="s">
        <v>1880</v>
      </c>
      <c r="D209" s="308" t="s">
        <v>2331</v>
      </c>
      <c r="E209" s="289">
        <v>20319.164</v>
      </c>
      <c r="F209" s="293" t="s">
        <v>2231</v>
      </c>
      <c r="G209" s="94"/>
      <c r="H209" s="94" t="s">
        <v>3027</v>
      </c>
      <c r="I209" s="113"/>
      <c r="J209" s="106" t="s">
        <v>1154</v>
      </c>
      <c r="K209" s="106"/>
      <c r="L209" s="106"/>
      <c r="M209" s="101"/>
      <c r="N209" s="115"/>
      <c r="O209" s="181" t="s">
        <v>1341</v>
      </c>
      <c r="P209" s="188">
        <v>1</v>
      </c>
    </row>
    <row r="210" spans="1:16" ht="12.75" customHeight="1">
      <c r="A210" s="97">
        <v>136</v>
      </c>
      <c r="B210" s="123" t="s">
        <v>3619</v>
      </c>
      <c r="C210" s="123" t="s">
        <v>1880</v>
      </c>
      <c r="D210" s="308" t="s">
        <v>2331</v>
      </c>
      <c r="E210" s="289">
        <v>20321.664</v>
      </c>
      <c r="F210" s="293" t="s">
        <v>2232</v>
      </c>
      <c r="G210" s="94"/>
      <c r="H210" s="94" t="s">
        <v>1590</v>
      </c>
      <c r="I210" s="113"/>
      <c r="J210" s="106" t="s">
        <v>1155</v>
      </c>
      <c r="K210" s="106"/>
      <c r="L210" s="106"/>
      <c r="M210" s="101"/>
      <c r="O210" s="181" t="s">
        <v>1341</v>
      </c>
      <c r="P210" s="188">
        <v>1</v>
      </c>
    </row>
    <row r="211" spans="1:16" s="105" customFormat="1" ht="12.75" customHeight="1">
      <c r="A211" s="97">
        <v>137</v>
      </c>
      <c r="B211" s="123" t="s">
        <v>3620</v>
      </c>
      <c r="C211" s="123" t="s">
        <v>1880</v>
      </c>
      <c r="D211" s="308" t="s">
        <v>2331</v>
      </c>
      <c r="E211" s="289">
        <v>20324.164</v>
      </c>
      <c r="F211" s="293" t="s">
        <v>2233</v>
      </c>
      <c r="G211" s="94"/>
      <c r="H211" s="94" t="s">
        <v>1591</v>
      </c>
      <c r="I211" s="113"/>
      <c r="J211" s="106" t="s">
        <v>1156</v>
      </c>
      <c r="K211" s="106"/>
      <c r="L211" s="106"/>
      <c r="M211" s="101"/>
      <c r="O211" s="181" t="s">
        <v>1341</v>
      </c>
      <c r="P211" s="188">
        <v>1</v>
      </c>
    </row>
    <row r="212" spans="1:16" ht="12.75" customHeight="1">
      <c r="A212" s="97">
        <v>138</v>
      </c>
      <c r="B212" s="123" t="s">
        <v>2217</v>
      </c>
      <c r="C212" s="123" t="s">
        <v>1880</v>
      </c>
      <c r="D212" s="308" t="s">
        <v>2331</v>
      </c>
      <c r="E212" s="289">
        <v>20326.664</v>
      </c>
      <c r="F212" s="293" t="s">
        <v>2234</v>
      </c>
      <c r="G212" s="94"/>
      <c r="H212" s="94" t="s">
        <v>75</v>
      </c>
      <c r="I212" s="113"/>
      <c r="J212" s="106" t="s">
        <v>1157</v>
      </c>
      <c r="K212" s="106"/>
      <c r="L212" s="106"/>
      <c r="M212" s="101"/>
      <c r="O212" s="181" t="s">
        <v>1341</v>
      </c>
      <c r="P212" s="188">
        <v>1</v>
      </c>
    </row>
    <row r="213" spans="1:16" ht="12.75" customHeight="1">
      <c r="A213" s="110">
        <v>139</v>
      </c>
      <c r="B213" s="122" t="s">
        <v>2218</v>
      </c>
      <c r="C213" s="122" t="s">
        <v>1880</v>
      </c>
      <c r="D213" s="345" t="s">
        <v>2331</v>
      </c>
      <c r="E213" s="314">
        <v>20329.164</v>
      </c>
      <c r="F213" s="296" t="s">
        <v>2235</v>
      </c>
      <c r="G213" s="136"/>
      <c r="H213" s="136" t="s">
        <v>76</v>
      </c>
      <c r="I213" s="135"/>
      <c r="J213" s="109" t="s">
        <v>1158</v>
      </c>
      <c r="K213" s="109"/>
      <c r="L213" s="109"/>
      <c r="M213" s="111"/>
      <c r="N213" s="254"/>
      <c r="O213" s="182" t="s">
        <v>1341</v>
      </c>
      <c r="P213" s="189">
        <v>1</v>
      </c>
    </row>
    <row r="214" spans="1:16" ht="12.75" customHeight="1">
      <c r="A214" s="97">
        <v>140</v>
      </c>
      <c r="B214" s="123" t="s">
        <v>3273</v>
      </c>
      <c r="C214" s="123" t="s">
        <v>1880</v>
      </c>
      <c r="D214" s="25" t="s">
        <v>1258</v>
      </c>
      <c r="E214" s="305">
        <f>'[2]Sheet1'!$L$144</f>
        <v>20332.241400000003</v>
      </c>
      <c r="F214" s="95" t="s">
        <v>1010</v>
      </c>
      <c r="G214" s="106" t="s">
        <v>2248</v>
      </c>
      <c r="H214" s="106" t="s">
        <v>2251</v>
      </c>
      <c r="I214" s="113">
        <v>1702846</v>
      </c>
      <c r="J214" s="106" t="s">
        <v>2259</v>
      </c>
      <c r="K214" s="106" t="s">
        <v>2921</v>
      </c>
      <c r="L214" s="106" t="s">
        <v>803</v>
      </c>
      <c r="M214" s="101" t="s">
        <v>809</v>
      </c>
      <c r="N214" s="118" t="s">
        <v>2207</v>
      </c>
      <c r="O214" s="183" t="s">
        <v>1342</v>
      </c>
      <c r="P214" s="188">
        <v>1</v>
      </c>
    </row>
    <row r="215" spans="1:16" ht="12.75" customHeight="1">
      <c r="A215" s="97">
        <v>141</v>
      </c>
      <c r="B215" s="123" t="s">
        <v>3274</v>
      </c>
      <c r="C215" s="123" t="s">
        <v>1880</v>
      </c>
      <c r="D215" s="25" t="s">
        <v>1258</v>
      </c>
      <c r="E215" s="305">
        <f>'[2]Sheet1'!$G$144</f>
        <v>20335.331400000003</v>
      </c>
      <c r="F215" s="95" t="s">
        <v>1011</v>
      </c>
      <c r="G215" s="106"/>
      <c r="H215" s="106" t="s">
        <v>2252</v>
      </c>
      <c r="I215" s="113"/>
      <c r="J215" s="106" t="s">
        <v>2260</v>
      </c>
      <c r="K215" s="106" t="s">
        <v>2922</v>
      </c>
      <c r="L215" s="106" t="s">
        <v>804</v>
      </c>
      <c r="M215" s="101" t="s">
        <v>810</v>
      </c>
      <c r="N215" s="118" t="s">
        <v>2208</v>
      </c>
      <c r="O215" s="183" t="s">
        <v>1342</v>
      </c>
      <c r="P215" s="188">
        <v>1</v>
      </c>
    </row>
    <row r="216" spans="1:16" ht="12.75" customHeight="1">
      <c r="A216" s="97">
        <v>142</v>
      </c>
      <c r="B216" s="123" t="s">
        <v>1834</v>
      </c>
      <c r="C216" s="123" t="s">
        <v>1880</v>
      </c>
      <c r="D216" s="25" t="s">
        <v>1258</v>
      </c>
      <c r="E216" s="305">
        <f>'[2]Sheet1'!$K$144</f>
        <v>20336.7439</v>
      </c>
      <c r="F216" s="95" t="s">
        <v>1012</v>
      </c>
      <c r="G216" s="106"/>
      <c r="H216" s="106" t="s">
        <v>2253</v>
      </c>
      <c r="I216" s="113"/>
      <c r="J216" s="106" t="s">
        <v>2261</v>
      </c>
      <c r="K216" s="106"/>
      <c r="L216" s="106"/>
      <c r="M216" s="101"/>
      <c r="N216" s="118"/>
      <c r="O216" s="183" t="s">
        <v>1342</v>
      </c>
      <c r="P216" s="188">
        <v>1</v>
      </c>
    </row>
    <row r="217" spans="1:16" ht="12.75" customHeight="1">
      <c r="A217" s="97">
        <v>143</v>
      </c>
      <c r="B217" s="123" t="s">
        <v>1835</v>
      </c>
      <c r="C217" s="123" t="s">
        <v>1880</v>
      </c>
      <c r="D217" s="25" t="s">
        <v>1258</v>
      </c>
      <c r="E217" s="305">
        <f>'[2]Sheet1'!$H$144</f>
        <v>20337.7439</v>
      </c>
      <c r="F217" s="95" t="s">
        <v>1013</v>
      </c>
      <c r="G217" s="106"/>
      <c r="H217" s="106" t="s">
        <v>2254</v>
      </c>
      <c r="I217" s="113"/>
      <c r="J217" s="106" t="s">
        <v>2262</v>
      </c>
      <c r="K217" s="106"/>
      <c r="L217" s="106"/>
      <c r="M217" s="101"/>
      <c r="N217" s="118"/>
      <c r="O217" s="183" t="s">
        <v>1342</v>
      </c>
      <c r="P217" s="188">
        <v>1</v>
      </c>
    </row>
    <row r="218" spans="1:16" ht="12.75" customHeight="1">
      <c r="A218" s="97">
        <v>144</v>
      </c>
      <c r="B218" s="123" t="s">
        <v>1836</v>
      </c>
      <c r="C218" s="123" t="s">
        <v>1880</v>
      </c>
      <c r="D218" s="25" t="s">
        <v>1258</v>
      </c>
      <c r="E218" s="305">
        <f>'[2]Sheet1'!$J$144</f>
        <v>20341.3864</v>
      </c>
      <c r="F218" s="95" t="s">
        <v>1014</v>
      </c>
      <c r="G218" s="106"/>
      <c r="H218" s="106" t="s">
        <v>2255</v>
      </c>
      <c r="I218" s="113"/>
      <c r="J218" s="106" t="s">
        <v>2263</v>
      </c>
      <c r="K218" s="106"/>
      <c r="L218" s="106"/>
      <c r="M218" s="101"/>
      <c r="N218" s="118"/>
      <c r="O218" s="183" t="s">
        <v>1342</v>
      </c>
      <c r="P218" s="188">
        <v>1</v>
      </c>
    </row>
    <row r="219" spans="1:16" ht="12.75" customHeight="1">
      <c r="A219" s="97">
        <v>145</v>
      </c>
      <c r="B219" s="123" t="s">
        <v>1837</v>
      </c>
      <c r="C219" s="123" t="s">
        <v>1880</v>
      </c>
      <c r="D219" s="25" t="s">
        <v>1258</v>
      </c>
      <c r="E219" s="305">
        <f>'[2]Sheet1'!$I$144</f>
        <v>20343.8864</v>
      </c>
      <c r="F219" s="95" t="s">
        <v>1015</v>
      </c>
      <c r="G219" s="106"/>
      <c r="H219" s="106" t="s">
        <v>2256</v>
      </c>
      <c r="I219" s="113"/>
      <c r="J219" s="106" t="s">
        <v>2264</v>
      </c>
      <c r="K219" s="106"/>
      <c r="L219" s="106"/>
      <c r="M219" s="101"/>
      <c r="N219" s="120"/>
      <c r="O219" s="183" t="s">
        <v>1342</v>
      </c>
      <c r="P219" s="188">
        <v>1</v>
      </c>
    </row>
    <row r="220" spans="1:16" ht="12.75" customHeight="1">
      <c r="A220" s="97">
        <v>146</v>
      </c>
      <c r="B220" s="123" t="s">
        <v>2220</v>
      </c>
      <c r="C220" s="123" t="s">
        <v>1880</v>
      </c>
      <c r="D220" s="94" t="s">
        <v>975</v>
      </c>
      <c r="E220" s="248">
        <v>20332.364</v>
      </c>
      <c r="F220" s="123" t="s">
        <v>1366</v>
      </c>
      <c r="G220" s="106"/>
      <c r="H220" s="106" t="s">
        <v>2257</v>
      </c>
      <c r="I220" s="113"/>
      <c r="J220" s="106" t="s">
        <v>2265</v>
      </c>
      <c r="K220" s="106"/>
      <c r="L220" s="106"/>
      <c r="M220" s="101"/>
      <c r="N220" s="118"/>
      <c r="O220" s="183" t="s">
        <v>1342</v>
      </c>
      <c r="P220" s="188">
        <v>1</v>
      </c>
    </row>
    <row r="221" spans="1:16" ht="12.75" customHeight="1">
      <c r="A221" s="110">
        <v>147</v>
      </c>
      <c r="B221" s="287" t="s">
        <v>1685</v>
      </c>
      <c r="C221" s="122" t="s">
        <v>1880</v>
      </c>
      <c r="D221" s="136" t="s">
        <v>975</v>
      </c>
      <c r="E221" s="286">
        <v>20340.812</v>
      </c>
      <c r="F221" s="287" t="s">
        <v>1367</v>
      </c>
      <c r="G221" s="109"/>
      <c r="H221" s="109" t="s">
        <v>2258</v>
      </c>
      <c r="I221" s="135"/>
      <c r="J221" s="109" t="s">
        <v>2746</v>
      </c>
      <c r="K221" s="109"/>
      <c r="L221" s="109"/>
      <c r="M221" s="111"/>
      <c r="N221" s="119"/>
      <c r="O221" s="184" t="s">
        <v>1342</v>
      </c>
      <c r="P221" s="189">
        <v>1</v>
      </c>
    </row>
    <row r="222" spans="1:16" ht="12.75" customHeight="1">
      <c r="A222" s="97">
        <v>148</v>
      </c>
      <c r="B222" s="123" t="s">
        <v>1838</v>
      </c>
      <c r="C222" s="123" t="s">
        <v>1880</v>
      </c>
      <c r="D222" s="25" t="s">
        <v>1261</v>
      </c>
      <c r="E222" s="305">
        <f>'[2]Sheet1'!$L$145</f>
        <v>20372.7064</v>
      </c>
      <c r="F222" s="95" t="s">
        <v>1016</v>
      </c>
      <c r="G222" s="106" t="s">
        <v>1592</v>
      </c>
      <c r="H222" s="106" t="s">
        <v>1593</v>
      </c>
      <c r="I222" s="113">
        <v>1702847</v>
      </c>
      <c r="J222" s="106" t="s">
        <v>2266</v>
      </c>
      <c r="K222" s="106" t="s">
        <v>2923</v>
      </c>
      <c r="L222" s="106" t="s">
        <v>805</v>
      </c>
      <c r="M222" s="101" t="s">
        <v>811</v>
      </c>
      <c r="N222" s="118" t="s">
        <v>795</v>
      </c>
      <c r="O222" s="183" t="s">
        <v>1342</v>
      </c>
      <c r="P222" s="188">
        <v>1</v>
      </c>
    </row>
    <row r="223" spans="1:16" ht="12.75" customHeight="1">
      <c r="A223" s="97">
        <v>149</v>
      </c>
      <c r="B223" s="123" t="s">
        <v>1839</v>
      </c>
      <c r="C223" s="123" t="s">
        <v>1880</v>
      </c>
      <c r="D223" s="25"/>
      <c r="E223" s="305">
        <f>'[2]Sheet1'!$G$145</f>
        <v>20375.7964</v>
      </c>
      <c r="F223" s="95" t="s">
        <v>1017</v>
      </c>
      <c r="G223" s="106"/>
      <c r="H223" s="106" t="s">
        <v>1159</v>
      </c>
      <c r="J223" s="106" t="s">
        <v>2267</v>
      </c>
      <c r="K223" s="106" t="s">
        <v>2924</v>
      </c>
      <c r="L223" s="106" t="s">
        <v>808</v>
      </c>
      <c r="M223" s="101" t="s">
        <v>812</v>
      </c>
      <c r="N223" s="118" t="s">
        <v>796</v>
      </c>
      <c r="O223" s="183" t="s">
        <v>1342</v>
      </c>
      <c r="P223" s="188">
        <v>1</v>
      </c>
    </row>
    <row r="224" spans="1:16" ht="12.75" customHeight="1">
      <c r="A224" s="97">
        <v>150</v>
      </c>
      <c r="B224" s="123" t="s">
        <v>1840</v>
      </c>
      <c r="C224" s="123" t="s">
        <v>1880</v>
      </c>
      <c r="D224" s="25"/>
      <c r="E224" s="305">
        <f>'[2]Sheet1'!$K$145</f>
        <v>20377.208899999998</v>
      </c>
      <c r="F224" s="95" t="s">
        <v>1018</v>
      </c>
      <c r="G224" s="106"/>
      <c r="H224" s="106" t="s">
        <v>1160</v>
      </c>
      <c r="I224" s="113"/>
      <c r="J224" s="106" t="s">
        <v>2268</v>
      </c>
      <c r="L224" s="106"/>
      <c r="M224" s="101"/>
      <c r="N224" s="118"/>
      <c r="O224" s="183" t="s">
        <v>1342</v>
      </c>
      <c r="P224" s="188">
        <v>1</v>
      </c>
    </row>
    <row r="225" spans="1:16" ht="12.75" customHeight="1">
      <c r="A225" s="97">
        <v>151</v>
      </c>
      <c r="B225" s="123" t="s">
        <v>1841</v>
      </c>
      <c r="C225" s="123" t="s">
        <v>1880</v>
      </c>
      <c r="D225" s="25"/>
      <c r="E225" s="305">
        <f>'[2]Sheet1'!$H$145</f>
        <v>20378.208899999998</v>
      </c>
      <c r="F225" s="95" t="s">
        <v>1019</v>
      </c>
      <c r="G225" s="106"/>
      <c r="H225" s="106" t="s">
        <v>1161</v>
      </c>
      <c r="I225" s="113"/>
      <c r="J225" s="106" t="s">
        <v>2269</v>
      </c>
      <c r="K225" s="106"/>
      <c r="L225" s="106"/>
      <c r="M225" s="101"/>
      <c r="N225" s="118"/>
      <c r="O225" s="183" t="s">
        <v>1342</v>
      </c>
      <c r="P225" s="188">
        <v>1</v>
      </c>
    </row>
    <row r="226" spans="1:16" ht="12.75" customHeight="1">
      <c r="A226" s="97">
        <v>152</v>
      </c>
      <c r="B226" s="123" t="s">
        <v>1842</v>
      </c>
      <c r="C226" s="123" t="s">
        <v>1880</v>
      </c>
      <c r="D226" s="25"/>
      <c r="E226" s="305">
        <f>'[2]Sheet1'!$J$145</f>
        <v>20380.4514</v>
      </c>
      <c r="F226" s="95" t="s">
        <v>1020</v>
      </c>
      <c r="G226" s="106"/>
      <c r="H226" s="106" t="s">
        <v>1162</v>
      </c>
      <c r="J226" s="106" t="s">
        <v>2270</v>
      </c>
      <c r="K226" s="106"/>
      <c r="L226" s="106"/>
      <c r="M226" s="101"/>
      <c r="N226" s="118"/>
      <c r="O226" s="183" t="s">
        <v>1342</v>
      </c>
      <c r="P226" s="188">
        <v>1</v>
      </c>
    </row>
    <row r="227" spans="1:16" ht="12.75" customHeight="1">
      <c r="A227" s="97">
        <v>153</v>
      </c>
      <c r="B227" s="123" t="s">
        <v>1843</v>
      </c>
      <c r="C227" s="123" t="s">
        <v>1880</v>
      </c>
      <c r="D227" s="25"/>
      <c r="E227" s="305">
        <f>'[2]Sheet1'!$I$145</f>
        <v>20382.9514</v>
      </c>
      <c r="F227" s="95" t="s">
        <v>1078</v>
      </c>
      <c r="G227" s="106"/>
      <c r="H227" s="106" t="s">
        <v>1163</v>
      </c>
      <c r="I227" s="113"/>
      <c r="J227" s="106" t="s">
        <v>2271</v>
      </c>
      <c r="K227" s="106"/>
      <c r="L227" s="106"/>
      <c r="M227" s="101"/>
      <c r="N227" s="120"/>
      <c r="O227" s="183" t="s">
        <v>1342</v>
      </c>
      <c r="P227" s="188">
        <v>1</v>
      </c>
    </row>
    <row r="228" spans="1:16" ht="12.75" customHeight="1">
      <c r="A228" s="97">
        <v>154</v>
      </c>
      <c r="B228" s="123" t="s">
        <v>2236</v>
      </c>
      <c r="C228" s="123" t="s">
        <v>1880</v>
      </c>
      <c r="D228" s="25" t="s">
        <v>2332</v>
      </c>
      <c r="E228" s="248">
        <v>20370.362</v>
      </c>
      <c r="F228" s="95" t="s">
        <v>1368</v>
      </c>
      <c r="G228" s="106"/>
      <c r="H228" s="106" t="s">
        <v>3504</v>
      </c>
      <c r="I228" s="113"/>
      <c r="J228" s="106" t="s">
        <v>2272</v>
      </c>
      <c r="K228" s="106"/>
      <c r="L228" s="106"/>
      <c r="M228" s="101"/>
      <c r="N228" s="118"/>
      <c r="O228" s="183" t="s">
        <v>1342</v>
      </c>
      <c r="P228" s="188">
        <v>1</v>
      </c>
    </row>
    <row r="229" spans="1:16" ht="12.75" customHeight="1">
      <c r="A229" s="97">
        <v>155</v>
      </c>
      <c r="B229" s="123" t="s">
        <v>2237</v>
      </c>
      <c r="C229" s="123" t="s">
        <v>1880</v>
      </c>
      <c r="D229" s="25"/>
      <c r="E229" s="248">
        <v>20372.862</v>
      </c>
      <c r="F229" s="95" t="s">
        <v>1369</v>
      </c>
      <c r="G229" s="106"/>
      <c r="H229" s="106" t="s">
        <v>3504</v>
      </c>
      <c r="I229" s="113"/>
      <c r="J229" s="106" t="s">
        <v>2272</v>
      </c>
      <c r="K229" s="106"/>
      <c r="L229" s="106"/>
      <c r="M229" s="101"/>
      <c r="N229" s="120"/>
      <c r="O229" s="183" t="s">
        <v>1342</v>
      </c>
      <c r="P229" s="187">
        <v>1</v>
      </c>
    </row>
    <row r="230" spans="1:16" ht="12.75" customHeight="1">
      <c r="A230" s="110">
        <v>156</v>
      </c>
      <c r="B230" s="122" t="s">
        <v>2249</v>
      </c>
      <c r="C230" s="122" t="s">
        <v>1880</v>
      </c>
      <c r="D230" s="121" t="s">
        <v>1261</v>
      </c>
      <c r="E230" s="286">
        <v>20380.576</v>
      </c>
      <c r="F230" s="290" t="s">
        <v>1370</v>
      </c>
      <c r="G230" s="109"/>
      <c r="H230" s="109" t="s">
        <v>3505</v>
      </c>
      <c r="I230" s="135"/>
      <c r="J230" s="109" t="s">
        <v>2273</v>
      </c>
      <c r="K230" s="109"/>
      <c r="L230" s="109"/>
      <c r="M230" s="111"/>
      <c r="N230" s="114"/>
      <c r="O230" s="184" t="s">
        <v>1342</v>
      </c>
      <c r="P230" s="189">
        <v>1</v>
      </c>
    </row>
    <row r="231" spans="1:16" ht="12.75" customHeight="1">
      <c r="A231" s="97">
        <v>157</v>
      </c>
      <c r="B231" s="123" t="s">
        <v>921</v>
      </c>
      <c r="C231" s="123" t="s">
        <v>1880</v>
      </c>
      <c r="D231" s="25" t="s">
        <v>3454</v>
      </c>
      <c r="E231" s="248">
        <v>20385.16</v>
      </c>
      <c r="F231" s="61" t="s">
        <v>1371</v>
      </c>
      <c r="G231" s="106" t="s">
        <v>1164</v>
      </c>
      <c r="H231" s="106" t="s">
        <v>1165</v>
      </c>
      <c r="I231" s="113">
        <v>1709249</v>
      </c>
      <c r="J231" s="106" t="s">
        <v>2274</v>
      </c>
      <c r="K231" s="106" t="s">
        <v>2925</v>
      </c>
      <c r="L231" s="106" t="s">
        <v>806</v>
      </c>
      <c r="M231" s="101" t="s">
        <v>813</v>
      </c>
      <c r="N231" s="216" t="s">
        <v>2747</v>
      </c>
      <c r="O231" s="181" t="s">
        <v>1341</v>
      </c>
      <c r="P231" s="188">
        <v>1</v>
      </c>
    </row>
    <row r="232" spans="1:16" s="105" customFormat="1" ht="12.75" customHeight="1">
      <c r="A232" s="97">
        <v>158</v>
      </c>
      <c r="B232" s="123" t="s">
        <v>916</v>
      </c>
      <c r="C232" s="123" t="s">
        <v>1880</v>
      </c>
      <c r="D232" s="25"/>
      <c r="E232" s="248">
        <v>20387.66</v>
      </c>
      <c r="F232" s="61" t="s">
        <v>1372</v>
      </c>
      <c r="G232" s="106"/>
      <c r="H232" s="106" t="s">
        <v>1165</v>
      </c>
      <c r="I232" s="113"/>
      <c r="J232" s="106" t="s">
        <v>2274</v>
      </c>
      <c r="K232" s="106" t="s">
        <v>2926</v>
      </c>
      <c r="L232" s="106" t="s">
        <v>807</v>
      </c>
      <c r="M232" s="101" t="s">
        <v>814</v>
      </c>
      <c r="N232" s="217" t="s">
        <v>2748</v>
      </c>
      <c r="O232" s="181" t="s">
        <v>1341</v>
      </c>
      <c r="P232" s="188">
        <v>1</v>
      </c>
    </row>
    <row r="233" spans="1:16" s="105" customFormat="1" ht="12.75" customHeight="1">
      <c r="A233" s="97">
        <v>159</v>
      </c>
      <c r="B233" s="123" t="s">
        <v>917</v>
      </c>
      <c r="C233" s="123" t="s">
        <v>1880</v>
      </c>
      <c r="D233" s="25"/>
      <c r="E233" s="289">
        <v>20390.16</v>
      </c>
      <c r="F233" s="61" t="s">
        <v>1373</v>
      </c>
      <c r="G233" s="106"/>
      <c r="H233" s="106" t="s">
        <v>1166</v>
      </c>
      <c r="I233" s="97"/>
      <c r="J233" s="106" t="s">
        <v>2275</v>
      </c>
      <c r="K233" s="106"/>
      <c r="L233" s="106"/>
      <c r="M233" s="116"/>
      <c r="N233" s="115"/>
      <c r="O233" s="181" t="s">
        <v>1341</v>
      </c>
      <c r="P233" s="188">
        <v>1</v>
      </c>
    </row>
    <row r="234" spans="1:16" s="105" customFormat="1" ht="12.75" customHeight="1">
      <c r="A234" s="97">
        <v>160</v>
      </c>
      <c r="B234" s="123" t="s">
        <v>918</v>
      </c>
      <c r="C234" s="123" t="s">
        <v>1880</v>
      </c>
      <c r="D234" s="25"/>
      <c r="E234" s="289">
        <v>20392.66</v>
      </c>
      <c r="F234" s="61" t="s">
        <v>1374</v>
      </c>
      <c r="G234" s="106"/>
      <c r="H234" s="106" t="s">
        <v>1167</v>
      </c>
      <c r="J234" s="106" t="s">
        <v>2276</v>
      </c>
      <c r="N234" s="115"/>
      <c r="O234" s="181" t="s">
        <v>1341</v>
      </c>
      <c r="P234" s="188">
        <v>1</v>
      </c>
    </row>
    <row r="235" spans="1:16" ht="12.75" customHeight="1">
      <c r="A235" s="97">
        <v>161</v>
      </c>
      <c r="B235" s="123" t="s">
        <v>919</v>
      </c>
      <c r="C235" s="123" t="s">
        <v>1880</v>
      </c>
      <c r="D235" s="25" t="s">
        <v>1960</v>
      </c>
      <c r="E235" s="289">
        <v>20395.39</v>
      </c>
      <c r="F235" s="61" t="s">
        <v>1375</v>
      </c>
      <c r="G235" s="106"/>
      <c r="H235" s="106" t="s">
        <v>1167</v>
      </c>
      <c r="J235" s="106" t="s">
        <v>2276</v>
      </c>
      <c r="O235" s="181" t="s">
        <v>1341</v>
      </c>
      <c r="P235" s="188">
        <v>1</v>
      </c>
    </row>
    <row r="236" spans="1:16" ht="12.75" customHeight="1">
      <c r="A236" s="97">
        <v>162</v>
      </c>
      <c r="B236" s="123" t="s">
        <v>920</v>
      </c>
      <c r="C236" s="123" t="s">
        <v>1880</v>
      </c>
      <c r="D236" s="25"/>
      <c r="E236" s="289">
        <v>20398.22</v>
      </c>
      <c r="F236" s="61" t="s">
        <v>2250</v>
      </c>
      <c r="G236" s="106"/>
      <c r="H236" s="106" t="s">
        <v>1168</v>
      </c>
      <c r="J236" s="106" t="s">
        <v>2277</v>
      </c>
      <c r="O236" s="181" t="s">
        <v>1341</v>
      </c>
      <c r="P236" s="188">
        <v>1</v>
      </c>
    </row>
    <row r="237" spans="1:16" ht="12.75" customHeight="1">
      <c r="A237" s="97">
        <v>163</v>
      </c>
      <c r="B237" s="123" t="s">
        <v>2222</v>
      </c>
      <c r="C237" s="123" t="s">
        <v>1880</v>
      </c>
      <c r="D237" s="25"/>
      <c r="E237" s="289">
        <v>20400.26</v>
      </c>
      <c r="F237" s="61" t="s">
        <v>1376</v>
      </c>
      <c r="G237" s="106"/>
      <c r="H237" s="106" t="s">
        <v>1169</v>
      </c>
      <c r="J237" s="106" t="s">
        <v>2278</v>
      </c>
      <c r="O237" s="181" t="s">
        <v>1341</v>
      </c>
      <c r="P237" s="188">
        <v>1</v>
      </c>
    </row>
    <row r="238" spans="1:16" ht="12.75" customHeight="1">
      <c r="A238" s="97">
        <v>164</v>
      </c>
      <c r="B238" s="123" t="s">
        <v>2223</v>
      </c>
      <c r="C238" s="123" t="s">
        <v>1880</v>
      </c>
      <c r="D238" s="25"/>
      <c r="E238" s="289">
        <v>20402.66</v>
      </c>
      <c r="F238" s="61" t="s">
        <v>1377</v>
      </c>
      <c r="G238" s="106"/>
      <c r="H238" s="106" t="s">
        <v>1170</v>
      </c>
      <c r="J238" s="106" t="s">
        <v>800</v>
      </c>
      <c r="O238" s="181" t="s">
        <v>1341</v>
      </c>
      <c r="P238" s="188">
        <v>1</v>
      </c>
    </row>
    <row r="239" spans="1:16" ht="12.75" customHeight="1">
      <c r="A239" s="97">
        <v>165</v>
      </c>
      <c r="B239" s="123" t="s">
        <v>2224</v>
      </c>
      <c r="C239" s="123" t="s">
        <v>1880</v>
      </c>
      <c r="D239" s="25"/>
      <c r="E239" s="289">
        <v>20405.65</v>
      </c>
      <c r="F239" s="61" t="s">
        <v>1378</v>
      </c>
      <c r="G239" s="106"/>
      <c r="H239" s="106" t="s">
        <v>3506</v>
      </c>
      <c r="J239" s="106" t="s">
        <v>801</v>
      </c>
      <c r="O239" s="181" t="s">
        <v>1341</v>
      </c>
      <c r="P239" s="188">
        <v>1</v>
      </c>
    </row>
    <row r="240" spans="1:16" ht="12.75" customHeight="1">
      <c r="A240" s="97">
        <v>166</v>
      </c>
      <c r="B240" s="123" t="s">
        <v>2333</v>
      </c>
      <c r="C240" s="123" t="s">
        <v>1880</v>
      </c>
      <c r="D240" s="25"/>
      <c r="E240" s="289">
        <v>20407.66</v>
      </c>
      <c r="F240" s="61" t="s">
        <v>1379</v>
      </c>
      <c r="G240" s="106"/>
      <c r="H240" s="106" t="s">
        <v>3506</v>
      </c>
      <c r="J240" s="106" t="s">
        <v>801</v>
      </c>
      <c r="O240" s="181" t="s">
        <v>1341</v>
      </c>
      <c r="P240" s="188">
        <v>1</v>
      </c>
    </row>
    <row r="241" spans="1:16" ht="12.75" customHeight="1">
      <c r="A241" s="97">
        <v>167</v>
      </c>
      <c r="B241" s="217" t="s">
        <v>2334</v>
      </c>
      <c r="C241" s="123" t="s">
        <v>1880</v>
      </c>
      <c r="D241" s="25"/>
      <c r="E241" s="289">
        <v>20409.86</v>
      </c>
      <c r="F241" s="61" t="s">
        <v>1380</v>
      </c>
      <c r="G241" s="106"/>
      <c r="H241" s="106" t="s">
        <v>3507</v>
      </c>
      <c r="J241" s="106" t="s">
        <v>802</v>
      </c>
      <c r="O241" s="181" t="s">
        <v>1341</v>
      </c>
      <c r="P241" s="188">
        <v>1</v>
      </c>
    </row>
    <row r="242" spans="1:16" ht="12.75" customHeight="1">
      <c r="A242" s="110">
        <v>168</v>
      </c>
      <c r="B242" s="365" t="s">
        <v>2225</v>
      </c>
      <c r="C242" s="122" t="s">
        <v>1880</v>
      </c>
      <c r="D242" s="121"/>
      <c r="E242" s="314">
        <v>20411.9</v>
      </c>
      <c r="F242" s="315" t="s">
        <v>1381</v>
      </c>
      <c r="G242" s="109"/>
      <c r="H242" s="109" t="s">
        <v>3507</v>
      </c>
      <c r="I242" s="110"/>
      <c r="J242" s="109" t="s">
        <v>802</v>
      </c>
      <c r="K242" s="108"/>
      <c r="L242" s="108"/>
      <c r="M242" s="108"/>
      <c r="N242" s="254"/>
      <c r="O242" s="182" t="s">
        <v>1341</v>
      </c>
      <c r="P242" s="189">
        <v>1</v>
      </c>
    </row>
    <row r="243" spans="2:16" ht="12.75" customHeight="1">
      <c r="B243" s="123"/>
      <c r="C243" s="123"/>
      <c r="D243" s="25"/>
      <c r="E243" s="289"/>
      <c r="F243" s="62"/>
      <c r="G243" s="106"/>
      <c r="K243" s="106"/>
      <c r="L243" s="106"/>
      <c r="M243" s="116"/>
      <c r="N243" s="115"/>
      <c r="O243" s="181"/>
      <c r="P243" s="187"/>
    </row>
    <row r="244" spans="2:16" ht="12.75" customHeight="1">
      <c r="B244" s="123"/>
      <c r="C244" s="123"/>
      <c r="D244" s="25"/>
      <c r="E244" s="289"/>
      <c r="F244" s="62"/>
      <c r="G244" s="106"/>
      <c r="K244" s="106"/>
      <c r="L244" s="106"/>
      <c r="M244" s="116"/>
      <c r="N244" s="115"/>
      <c r="O244" s="181"/>
      <c r="P244" s="187"/>
    </row>
    <row r="245" spans="2:16" ht="12.75" customHeight="1">
      <c r="B245" s="123"/>
      <c r="C245" s="123"/>
      <c r="D245" s="25"/>
      <c r="E245" s="289"/>
      <c r="F245" s="62"/>
      <c r="G245" s="106"/>
      <c r="K245" s="106"/>
      <c r="L245" s="106"/>
      <c r="M245" s="116"/>
      <c r="N245" s="115"/>
      <c r="O245" s="181"/>
      <c r="P245" s="187"/>
    </row>
    <row r="246" spans="2:16" ht="12.75" customHeight="1">
      <c r="B246" s="123"/>
      <c r="C246" s="123"/>
      <c r="D246" s="25"/>
      <c r="E246" s="289"/>
      <c r="F246" s="62"/>
      <c r="G246" s="106"/>
      <c r="K246" s="106"/>
      <c r="L246" s="106"/>
      <c r="M246" s="116"/>
      <c r="N246" s="115"/>
      <c r="O246" s="181"/>
      <c r="P246" s="187"/>
    </row>
    <row r="247" spans="2:15" ht="12.75" customHeight="1">
      <c r="B247" s="96"/>
      <c r="F247" s="251"/>
      <c r="I247" s="191" t="s">
        <v>3342</v>
      </c>
      <c r="K247" s="100"/>
      <c r="N247" s="101"/>
      <c r="O247" s="179"/>
    </row>
    <row r="248" spans="5:16" ht="12.75" customHeight="1">
      <c r="E248" s="95"/>
      <c r="J248" s="95" t="s">
        <v>506</v>
      </c>
      <c r="K248" s="95" t="s">
        <v>507</v>
      </c>
      <c r="M248" s="95" t="s">
        <v>508</v>
      </c>
      <c r="N248" s="102" t="s">
        <v>509</v>
      </c>
      <c r="P248" s="187"/>
    </row>
    <row r="249" spans="1:16" ht="12.75" customHeight="1">
      <c r="A249" s="104" t="s">
        <v>510</v>
      </c>
      <c r="B249" s="103" t="s">
        <v>1228</v>
      </c>
      <c r="C249" s="103" t="s">
        <v>511</v>
      </c>
      <c r="D249" s="103" t="s">
        <v>3332</v>
      </c>
      <c r="E249" s="104" t="s">
        <v>1613</v>
      </c>
      <c r="F249" s="130" t="s">
        <v>513</v>
      </c>
      <c r="G249" s="103" t="s">
        <v>514</v>
      </c>
      <c r="H249" s="103" t="s">
        <v>3344</v>
      </c>
      <c r="I249" s="104" t="s">
        <v>1878</v>
      </c>
      <c r="J249" s="86" t="s">
        <v>3345</v>
      </c>
      <c r="K249" s="132" t="s">
        <v>1614</v>
      </c>
      <c r="L249" s="86" t="s">
        <v>1615</v>
      </c>
      <c r="M249" s="131" t="s">
        <v>1616</v>
      </c>
      <c r="N249" s="86" t="s">
        <v>1617</v>
      </c>
      <c r="O249" s="104" t="s">
        <v>512</v>
      </c>
      <c r="P249" s="178" t="s">
        <v>1553</v>
      </c>
    </row>
    <row r="250" spans="5:16" ht="12.75" customHeight="1">
      <c r="E250" s="95"/>
      <c r="I250" s="97" t="s">
        <v>1879</v>
      </c>
      <c r="K250" s="132"/>
      <c r="L250" s="101"/>
      <c r="M250" s="97"/>
      <c r="P250" s="187"/>
    </row>
    <row r="251" spans="11:16" ht="12.75" customHeight="1">
      <c r="K251" s="97"/>
      <c r="L251" s="101"/>
      <c r="P251" s="187"/>
    </row>
    <row r="252" spans="1:16" ht="12.75" customHeight="1">
      <c r="A252" s="97">
        <v>169</v>
      </c>
      <c r="B252" s="95" t="s">
        <v>1844</v>
      </c>
      <c r="C252" s="123" t="s">
        <v>1880</v>
      </c>
      <c r="D252" s="117" t="s">
        <v>1264</v>
      </c>
      <c r="E252" s="305">
        <f>'[2]Sheet1'!$L$146</f>
        <v>20425.488100000002</v>
      </c>
      <c r="F252" s="95" t="s">
        <v>1079</v>
      </c>
      <c r="G252" s="106" t="s">
        <v>2820</v>
      </c>
      <c r="H252" s="106" t="s">
        <v>2821</v>
      </c>
      <c r="I252" s="113">
        <v>1702851</v>
      </c>
      <c r="J252" s="106" t="s">
        <v>2274</v>
      </c>
      <c r="K252" s="106" t="s">
        <v>2749</v>
      </c>
      <c r="L252" s="369" t="s">
        <v>262</v>
      </c>
      <c r="M252" s="112" t="s">
        <v>264</v>
      </c>
      <c r="N252" s="118" t="s">
        <v>799</v>
      </c>
      <c r="O252" s="183" t="s">
        <v>1342</v>
      </c>
      <c r="P252" s="188">
        <v>1</v>
      </c>
    </row>
    <row r="253" spans="1:16" ht="12.75" customHeight="1">
      <c r="A253" s="97">
        <v>170</v>
      </c>
      <c r="B253" s="95" t="s">
        <v>1845</v>
      </c>
      <c r="C253" s="123" t="s">
        <v>1880</v>
      </c>
      <c r="D253" s="106"/>
      <c r="E253" s="305">
        <f>'[2]Sheet1'!$G$146</f>
        <v>20428.578100000002</v>
      </c>
      <c r="F253" s="95" t="s">
        <v>1080</v>
      </c>
      <c r="G253" s="106"/>
      <c r="H253" s="106" t="s">
        <v>2822</v>
      </c>
      <c r="I253" s="113"/>
      <c r="J253" s="106" t="s">
        <v>2275</v>
      </c>
      <c r="K253" s="106" t="s">
        <v>2750</v>
      </c>
      <c r="L253" s="369" t="s">
        <v>263</v>
      </c>
      <c r="M253" s="112" t="s">
        <v>265</v>
      </c>
      <c r="N253" s="118" t="s">
        <v>2765</v>
      </c>
      <c r="O253" s="183" t="s">
        <v>1342</v>
      </c>
      <c r="P253" s="188">
        <v>1</v>
      </c>
    </row>
    <row r="254" spans="1:16" ht="12.75" customHeight="1">
      <c r="A254" s="97">
        <v>171</v>
      </c>
      <c r="B254" s="95" t="s">
        <v>1846</v>
      </c>
      <c r="C254" s="123" t="s">
        <v>1880</v>
      </c>
      <c r="D254" s="106"/>
      <c r="E254" s="305">
        <f>'[2]Sheet1'!$K$146</f>
        <v>20429.9906</v>
      </c>
      <c r="F254" s="95" t="s">
        <v>1081</v>
      </c>
      <c r="G254" s="106"/>
      <c r="H254" s="106" t="s">
        <v>2823</v>
      </c>
      <c r="I254" s="113"/>
      <c r="J254" s="106" t="s">
        <v>2276</v>
      </c>
      <c r="K254" s="106"/>
      <c r="L254" s="106"/>
      <c r="M254" s="116"/>
      <c r="N254" s="115"/>
      <c r="O254" s="183" t="s">
        <v>1342</v>
      </c>
      <c r="P254" s="188">
        <v>1</v>
      </c>
    </row>
    <row r="255" spans="1:16" ht="12.75" customHeight="1">
      <c r="A255" s="97">
        <v>172</v>
      </c>
      <c r="B255" s="95" t="s">
        <v>1847</v>
      </c>
      <c r="C255" s="123" t="s">
        <v>1880</v>
      </c>
      <c r="D255" s="106"/>
      <c r="E255" s="305">
        <f>'[2]Sheet1'!$H$146</f>
        <v>20430.9906</v>
      </c>
      <c r="F255" s="95" t="s">
        <v>1082</v>
      </c>
      <c r="G255" s="106"/>
      <c r="H255" s="106" t="s">
        <v>2824</v>
      </c>
      <c r="I255" s="113"/>
      <c r="J255" s="106" t="s">
        <v>2277</v>
      </c>
      <c r="K255" s="106"/>
      <c r="L255" s="106"/>
      <c r="M255" s="116"/>
      <c r="N255" s="120"/>
      <c r="O255" s="183" t="s">
        <v>1342</v>
      </c>
      <c r="P255" s="188">
        <v>1</v>
      </c>
    </row>
    <row r="256" spans="1:16" ht="12.75" customHeight="1">
      <c r="A256" s="97">
        <v>173</v>
      </c>
      <c r="B256" s="95" t="s">
        <v>1848</v>
      </c>
      <c r="C256" s="123" t="s">
        <v>1880</v>
      </c>
      <c r="D256" s="106"/>
      <c r="E256" s="305">
        <f>'[2]Sheet1'!$J$146</f>
        <v>20433.2331</v>
      </c>
      <c r="F256" s="95" t="s">
        <v>1083</v>
      </c>
      <c r="G256" s="106"/>
      <c r="H256" s="106" t="s">
        <v>2825</v>
      </c>
      <c r="I256" s="113"/>
      <c r="J256" s="106" t="s">
        <v>2278</v>
      </c>
      <c r="K256" s="106"/>
      <c r="L256" s="106"/>
      <c r="M256" s="116"/>
      <c r="N256" s="120"/>
      <c r="O256" s="183" t="s">
        <v>1342</v>
      </c>
      <c r="P256" s="188">
        <v>1</v>
      </c>
    </row>
    <row r="257" spans="1:16" ht="12.75" customHeight="1">
      <c r="A257" s="97">
        <v>174</v>
      </c>
      <c r="B257" s="123" t="s">
        <v>1849</v>
      </c>
      <c r="C257" s="123" t="s">
        <v>1880</v>
      </c>
      <c r="D257" s="106"/>
      <c r="E257" s="305">
        <f>'[2]Sheet1'!$I$146</f>
        <v>20435.7331</v>
      </c>
      <c r="F257" s="95" t="s">
        <v>1084</v>
      </c>
      <c r="G257" s="106"/>
      <c r="H257" s="106" t="s">
        <v>2826</v>
      </c>
      <c r="I257" s="113"/>
      <c r="J257" s="106" t="s">
        <v>800</v>
      </c>
      <c r="K257" s="106"/>
      <c r="L257" s="106"/>
      <c r="M257" s="116"/>
      <c r="N257" s="120"/>
      <c r="O257" s="183" t="s">
        <v>1342</v>
      </c>
      <c r="P257" s="188">
        <v>1</v>
      </c>
    </row>
    <row r="258" spans="1:16" ht="12.75" customHeight="1">
      <c r="A258" s="97">
        <v>175</v>
      </c>
      <c r="B258" s="217" t="s">
        <v>2226</v>
      </c>
      <c r="C258" s="123" t="s">
        <v>1880</v>
      </c>
      <c r="D258" s="25"/>
      <c r="E258" s="289">
        <v>20433.36</v>
      </c>
      <c r="F258" s="61" t="s">
        <v>1382</v>
      </c>
      <c r="G258" s="106"/>
      <c r="H258" s="106" t="s">
        <v>3508</v>
      </c>
      <c r="I258" s="113"/>
      <c r="J258" s="106" t="s">
        <v>801</v>
      </c>
      <c r="K258" s="106"/>
      <c r="L258" s="106"/>
      <c r="M258" s="116"/>
      <c r="N258" s="120"/>
      <c r="O258" s="183" t="s">
        <v>1342</v>
      </c>
      <c r="P258" s="188">
        <v>1</v>
      </c>
    </row>
    <row r="259" spans="1:16" ht="12.75" customHeight="1">
      <c r="A259" s="110"/>
      <c r="B259" s="108"/>
      <c r="C259" s="108"/>
      <c r="D259" s="109"/>
      <c r="E259" s="291"/>
      <c r="F259" s="108"/>
      <c r="G259" s="109"/>
      <c r="H259" s="109" t="s">
        <v>3509</v>
      </c>
      <c r="I259" s="135"/>
      <c r="J259" s="109" t="s">
        <v>802</v>
      </c>
      <c r="K259" s="109"/>
      <c r="L259" s="109"/>
      <c r="M259" s="111"/>
      <c r="N259" s="119"/>
      <c r="O259" s="184"/>
      <c r="P259" s="189">
        <v>0</v>
      </c>
    </row>
    <row r="260" spans="1:16" ht="12.75" customHeight="1">
      <c r="A260" s="97">
        <v>176</v>
      </c>
      <c r="B260" s="123" t="s">
        <v>1850</v>
      </c>
      <c r="C260" s="95" t="s">
        <v>1880</v>
      </c>
      <c r="D260" s="106" t="s">
        <v>1268</v>
      </c>
      <c r="E260" s="97">
        <v>-147</v>
      </c>
      <c r="F260" s="95" t="s">
        <v>1085</v>
      </c>
      <c r="G260" s="106" t="s">
        <v>1171</v>
      </c>
      <c r="H260" s="106"/>
      <c r="J260" s="106" t="s">
        <v>1172</v>
      </c>
      <c r="K260" s="106" t="s">
        <v>1055</v>
      </c>
      <c r="L260" s="106" t="s">
        <v>773</v>
      </c>
      <c r="M260" s="106" t="s">
        <v>787</v>
      </c>
      <c r="N260" s="118" t="s">
        <v>2766</v>
      </c>
      <c r="O260" s="183" t="s">
        <v>1342</v>
      </c>
      <c r="P260" s="188">
        <v>1</v>
      </c>
    </row>
    <row r="261" spans="1:16" ht="12.75" customHeight="1">
      <c r="A261" s="97">
        <v>177</v>
      </c>
      <c r="B261" s="123" t="s">
        <v>1851</v>
      </c>
      <c r="C261" s="95" t="s">
        <v>1880</v>
      </c>
      <c r="D261" s="106"/>
      <c r="E261" s="97">
        <v>160</v>
      </c>
      <c r="F261" s="95" t="s">
        <v>1086</v>
      </c>
      <c r="G261" s="106"/>
      <c r="H261" s="106"/>
      <c r="J261" s="106" t="s">
        <v>1173</v>
      </c>
      <c r="K261" s="106" t="s">
        <v>1056</v>
      </c>
      <c r="L261" s="106" t="s">
        <v>774</v>
      </c>
      <c r="M261" s="106" t="s">
        <v>788</v>
      </c>
      <c r="N261" s="118" t="s">
        <v>2767</v>
      </c>
      <c r="O261" s="183" t="s">
        <v>1342</v>
      </c>
      <c r="P261" s="188">
        <v>1</v>
      </c>
    </row>
    <row r="262" spans="1:16" ht="12.75" customHeight="1">
      <c r="A262" s="97">
        <v>178</v>
      </c>
      <c r="B262" s="123" t="s">
        <v>1852</v>
      </c>
      <c r="C262" s="95" t="s">
        <v>1880</v>
      </c>
      <c r="D262" s="106"/>
      <c r="E262" s="97">
        <v>253</v>
      </c>
      <c r="F262" s="95" t="s">
        <v>1087</v>
      </c>
      <c r="G262" s="106"/>
      <c r="H262" s="106"/>
      <c r="J262" s="106" t="s">
        <v>1174</v>
      </c>
      <c r="K262" s="106"/>
      <c r="L262" s="106"/>
      <c r="M262" s="106"/>
      <c r="N262" s="118"/>
      <c r="O262" s="183" t="s">
        <v>1342</v>
      </c>
      <c r="P262" s="188">
        <v>1</v>
      </c>
    </row>
    <row r="263" spans="1:16" ht="12.75" customHeight="1">
      <c r="A263" s="97">
        <v>179</v>
      </c>
      <c r="B263" s="123" t="s">
        <v>1853</v>
      </c>
      <c r="C263" s="95" t="s">
        <v>1880</v>
      </c>
      <c r="D263" s="106"/>
      <c r="E263" s="97">
        <v>373</v>
      </c>
      <c r="F263" s="95" t="s">
        <v>1088</v>
      </c>
      <c r="G263" s="106"/>
      <c r="H263" s="106"/>
      <c r="J263" s="106" t="s">
        <v>1175</v>
      </c>
      <c r="K263" s="106"/>
      <c r="L263" s="106"/>
      <c r="M263" s="106"/>
      <c r="N263" s="118"/>
      <c r="O263" s="183" t="s">
        <v>1342</v>
      </c>
      <c r="P263" s="188">
        <v>1</v>
      </c>
    </row>
    <row r="264" spans="1:16" ht="12.75" customHeight="1">
      <c r="A264" s="97">
        <v>180</v>
      </c>
      <c r="B264" s="123" t="s">
        <v>1854</v>
      </c>
      <c r="C264" s="95" t="s">
        <v>1880</v>
      </c>
      <c r="D264" s="106"/>
      <c r="E264" s="97">
        <v>503</v>
      </c>
      <c r="F264" s="95" t="s">
        <v>1089</v>
      </c>
      <c r="G264" s="106"/>
      <c r="H264" s="106"/>
      <c r="J264" s="106" t="s">
        <v>1176</v>
      </c>
      <c r="K264" s="106"/>
      <c r="L264" s="106"/>
      <c r="M264" s="106"/>
      <c r="N264" s="118"/>
      <c r="O264" s="183" t="s">
        <v>1342</v>
      </c>
      <c r="P264" s="188">
        <v>1</v>
      </c>
    </row>
    <row r="265" spans="1:16" ht="12.75" customHeight="1">
      <c r="A265" s="97">
        <v>181</v>
      </c>
      <c r="B265" s="123" t="s">
        <v>1855</v>
      </c>
      <c r="C265" s="95" t="s">
        <v>1880</v>
      </c>
      <c r="D265" s="106"/>
      <c r="E265" s="97">
        <v>753</v>
      </c>
      <c r="F265" s="95" t="s">
        <v>1090</v>
      </c>
      <c r="G265" s="106"/>
      <c r="H265" s="106"/>
      <c r="J265" s="106" t="s">
        <v>1177</v>
      </c>
      <c r="K265" s="106"/>
      <c r="L265" s="106"/>
      <c r="M265" s="106"/>
      <c r="N265" s="120"/>
      <c r="O265" s="183" t="s">
        <v>1342</v>
      </c>
      <c r="P265" s="188">
        <v>1</v>
      </c>
    </row>
    <row r="266" spans="2:16" ht="12.75" customHeight="1">
      <c r="B266" s="123"/>
      <c r="D266" s="106"/>
      <c r="G266" s="106"/>
      <c r="H266" s="106"/>
      <c r="J266" s="106" t="s">
        <v>3510</v>
      </c>
      <c r="K266" s="106"/>
      <c r="L266" s="106"/>
      <c r="M266" s="106"/>
      <c r="N266" s="118"/>
      <c r="O266" s="183"/>
      <c r="P266" s="188">
        <v>0</v>
      </c>
    </row>
    <row r="267" spans="1:16" ht="12.75" customHeight="1">
      <c r="A267" s="110"/>
      <c r="B267" s="122"/>
      <c r="C267" s="108"/>
      <c r="D267" s="109"/>
      <c r="E267" s="110"/>
      <c r="F267" s="108"/>
      <c r="G267" s="109"/>
      <c r="H267" s="109"/>
      <c r="I267" s="110"/>
      <c r="J267" s="109" t="s">
        <v>3511</v>
      </c>
      <c r="K267" s="109"/>
      <c r="L267" s="109"/>
      <c r="M267" s="109"/>
      <c r="N267" s="119"/>
      <c r="O267" s="184"/>
      <c r="P267" s="189">
        <v>0</v>
      </c>
    </row>
    <row r="268" spans="1:16" ht="12.75" customHeight="1">
      <c r="A268" s="97">
        <v>182</v>
      </c>
      <c r="B268" s="123" t="s">
        <v>1856</v>
      </c>
      <c r="C268" s="95" t="s">
        <v>1880</v>
      </c>
      <c r="D268" s="106" t="s">
        <v>1272</v>
      </c>
      <c r="E268" s="97">
        <v>-147</v>
      </c>
      <c r="F268" s="95" t="s">
        <v>1091</v>
      </c>
      <c r="G268" s="106" t="s">
        <v>1178</v>
      </c>
      <c r="H268" s="106"/>
      <c r="J268" s="106" t="s">
        <v>1179</v>
      </c>
      <c r="K268" s="106" t="s">
        <v>1055</v>
      </c>
      <c r="L268" s="106" t="s">
        <v>775</v>
      </c>
      <c r="M268" s="106" t="s">
        <v>789</v>
      </c>
      <c r="N268" s="118" t="s">
        <v>2768</v>
      </c>
      <c r="O268" s="183" t="s">
        <v>1342</v>
      </c>
      <c r="P268" s="188">
        <v>1</v>
      </c>
    </row>
    <row r="269" spans="1:16" ht="12.75" customHeight="1">
      <c r="A269" s="97">
        <v>183</v>
      </c>
      <c r="B269" s="123" t="s">
        <v>1857</v>
      </c>
      <c r="C269" s="95" t="s">
        <v>1880</v>
      </c>
      <c r="D269" s="106"/>
      <c r="E269" s="97">
        <v>160</v>
      </c>
      <c r="F269" s="95" t="s">
        <v>1092</v>
      </c>
      <c r="G269" s="106"/>
      <c r="H269" s="106"/>
      <c r="I269" s="316"/>
      <c r="J269" s="106" t="s">
        <v>1180</v>
      </c>
      <c r="K269" s="106" t="s">
        <v>1056</v>
      </c>
      <c r="L269" s="106" t="s">
        <v>776</v>
      </c>
      <c r="M269" s="106" t="s">
        <v>790</v>
      </c>
      <c r="N269" s="118" t="s">
        <v>2769</v>
      </c>
      <c r="O269" s="183" t="s">
        <v>1342</v>
      </c>
      <c r="P269" s="188">
        <v>1</v>
      </c>
    </row>
    <row r="270" spans="1:16" ht="12.75" customHeight="1">
      <c r="A270" s="97">
        <v>184</v>
      </c>
      <c r="B270" s="123" t="s">
        <v>1858</v>
      </c>
      <c r="C270" s="95" t="s">
        <v>1880</v>
      </c>
      <c r="D270" s="106"/>
      <c r="E270" s="97">
        <v>253</v>
      </c>
      <c r="F270" s="95" t="s">
        <v>1093</v>
      </c>
      <c r="G270" s="106"/>
      <c r="H270" s="106"/>
      <c r="J270" s="106" t="s">
        <v>1181</v>
      </c>
      <c r="K270" s="106"/>
      <c r="L270" s="106"/>
      <c r="M270" s="106"/>
      <c r="N270" s="118"/>
      <c r="O270" s="183" t="s">
        <v>1342</v>
      </c>
      <c r="P270" s="188">
        <v>1</v>
      </c>
    </row>
    <row r="271" spans="1:16" ht="12.75">
      <c r="A271" s="97">
        <v>185</v>
      </c>
      <c r="B271" s="123" t="s">
        <v>1859</v>
      </c>
      <c r="C271" s="95" t="s">
        <v>1880</v>
      </c>
      <c r="D271" s="106"/>
      <c r="E271" s="97">
        <v>373</v>
      </c>
      <c r="F271" s="95" t="s">
        <v>1094</v>
      </c>
      <c r="G271" s="106"/>
      <c r="H271" s="106"/>
      <c r="I271" s="316"/>
      <c r="J271" s="106" t="s">
        <v>1182</v>
      </c>
      <c r="K271" s="106"/>
      <c r="L271" s="106"/>
      <c r="M271" s="106"/>
      <c r="N271" s="118"/>
      <c r="O271" s="183" t="s">
        <v>1342</v>
      </c>
      <c r="P271" s="188">
        <v>1</v>
      </c>
    </row>
    <row r="272" spans="1:16" ht="12.75" customHeight="1">
      <c r="A272" s="97">
        <v>186</v>
      </c>
      <c r="B272" s="123" t="s">
        <v>1860</v>
      </c>
      <c r="C272" s="95" t="s">
        <v>1880</v>
      </c>
      <c r="D272" s="106"/>
      <c r="E272" s="97">
        <v>503</v>
      </c>
      <c r="F272" s="95" t="s">
        <v>1095</v>
      </c>
      <c r="G272" s="106"/>
      <c r="H272" s="106"/>
      <c r="J272" s="106" t="s">
        <v>1183</v>
      </c>
      <c r="K272" s="106"/>
      <c r="L272" s="106"/>
      <c r="M272" s="106"/>
      <c r="N272" s="118"/>
      <c r="O272" s="183" t="s">
        <v>1342</v>
      </c>
      <c r="P272" s="188">
        <v>1</v>
      </c>
    </row>
    <row r="273" spans="1:16" s="105" customFormat="1" ht="12.75" customHeight="1">
      <c r="A273" s="97">
        <v>187</v>
      </c>
      <c r="B273" s="123" t="s">
        <v>1861</v>
      </c>
      <c r="C273" s="95" t="s">
        <v>1880</v>
      </c>
      <c r="D273" s="106"/>
      <c r="E273" s="97">
        <v>753</v>
      </c>
      <c r="F273" s="95" t="s">
        <v>1096</v>
      </c>
      <c r="G273" s="106"/>
      <c r="H273" s="106"/>
      <c r="I273" s="97"/>
      <c r="J273" s="106" t="s">
        <v>1184</v>
      </c>
      <c r="K273" s="106"/>
      <c r="L273" s="106"/>
      <c r="M273" s="106"/>
      <c r="N273" s="120"/>
      <c r="O273" s="183" t="s">
        <v>1342</v>
      </c>
      <c r="P273" s="188">
        <v>1</v>
      </c>
    </row>
    <row r="274" spans="2:16" ht="12.75" customHeight="1">
      <c r="B274" s="123"/>
      <c r="D274" s="106"/>
      <c r="F274" s="123"/>
      <c r="G274" s="106"/>
      <c r="H274" s="106"/>
      <c r="J274" s="106" t="s">
        <v>3512</v>
      </c>
      <c r="K274" s="106"/>
      <c r="L274" s="106"/>
      <c r="M274" s="106"/>
      <c r="N274" s="118"/>
      <c r="O274" s="183"/>
      <c r="P274" s="188">
        <v>0</v>
      </c>
    </row>
    <row r="275" spans="1:16" ht="12.75" customHeight="1">
      <c r="A275" s="110"/>
      <c r="B275" s="122"/>
      <c r="C275" s="108"/>
      <c r="D275" s="109"/>
      <c r="E275" s="110"/>
      <c r="F275" s="122"/>
      <c r="G275" s="109"/>
      <c r="H275" s="109"/>
      <c r="I275" s="110"/>
      <c r="J275" s="109" t="s">
        <v>3513</v>
      </c>
      <c r="K275" s="109"/>
      <c r="L275" s="109"/>
      <c r="M275" s="109"/>
      <c r="N275" s="119"/>
      <c r="O275" s="184"/>
      <c r="P275" s="189">
        <v>0</v>
      </c>
    </row>
    <row r="276" spans="1:16" ht="12.75" customHeight="1">
      <c r="A276" s="97">
        <v>188</v>
      </c>
      <c r="B276" s="123" t="s">
        <v>1862</v>
      </c>
      <c r="C276" s="95" t="s">
        <v>1880</v>
      </c>
      <c r="D276" s="106" t="s">
        <v>1276</v>
      </c>
      <c r="E276" s="97">
        <v>-147</v>
      </c>
      <c r="F276" s="95" t="s">
        <v>1097</v>
      </c>
      <c r="G276" s="106" t="s">
        <v>1185</v>
      </c>
      <c r="H276" s="106"/>
      <c r="J276" s="106" t="s">
        <v>1186</v>
      </c>
      <c r="K276" s="106" t="s">
        <v>1055</v>
      </c>
      <c r="L276" s="106" t="s">
        <v>777</v>
      </c>
      <c r="M276" s="106" t="s">
        <v>791</v>
      </c>
      <c r="N276" s="118" t="s">
        <v>2770</v>
      </c>
      <c r="O276" s="183" t="s">
        <v>1342</v>
      </c>
      <c r="P276" s="188">
        <v>1</v>
      </c>
    </row>
    <row r="277" spans="1:16" ht="12.75" customHeight="1">
      <c r="A277" s="97">
        <v>189</v>
      </c>
      <c r="B277" s="123" t="s">
        <v>1863</v>
      </c>
      <c r="C277" s="95" t="s">
        <v>1880</v>
      </c>
      <c r="D277" s="106"/>
      <c r="E277" s="97">
        <v>160</v>
      </c>
      <c r="F277" s="95" t="s">
        <v>1098</v>
      </c>
      <c r="G277" s="106"/>
      <c r="H277" s="106"/>
      <c r="I277" s="316"/>
      <c r="J277" s="106" t="s">
        <v>1187</v>
      </c>
      <c r="K277" s="106" t="s">
        <v>1056</v>
      </c>
      <c r="L277" s="106" t="s">
        <v>778</v>
      </c>
      <c r="M277" s="106" t="s">
        <v>792</v>
      </c>
      <c r="N277" s="118" t="s">
        <v>2771</v>
      </c>
      <c r="O277" s="183" t="s">
        <v>1342</v>
      </c>
      <c r="P277" s="188">
        <v>1</v>
      </c>
    </row>
    <row r="278" spans="1:16" ht="12.75" customHeight="1">
      <c r="A278" s="97">
        <v>190</v>
      </c>
      <c r="B278" s="123" t="s">
        <v>1864</v>
      </c>
      <c r="C278" s="95" t="s">
        <v>1880</v>
      </c>
      <c r="E278" s="97">
        <v>253</v>
      </c>
      <c r="F278" s="95" t="s">
        <v>2511</v>
      </c>
      <c r="J278" s="95" t="s">
        <v>1188</v>
      </c>
      <c r="M278" s="106"/>
      <c r="N278" s="118"/>
      <c r="O278" s="183" t="s">
        <v>1342</v>
      </c>
      <c r="P278" s="188">
        <v>1</v>
      </c>
    </row>
    <row r="279" spans="1:16" ht="12.75" customHeight="1">
      <c r="A279" s="97">
        <v>191</v>
      </c>
      <c r="B279" s="123" t="s">
        <v>1865</v>
      </c>
      <c r="C279" s="95" t="s">
        <v>1880</v>
      </c>
      <c r="E279" s="97">
        <v>373</v>
      </c>
      <c r="F279" s="95" t="s">
        <v>2512</v>
      </c>
      <c r="J279" s="95" t="s">
        <v>1189</v>
      </c>
      <c r="M279" s="106"/>
      <c r="N279" s="118"/>
      <c r="O279" s="183" t="s">
        <v>1342</v>
      </c>
      <c r="P279" s="188">
        <v>1</v>
      </c>
    </row>
    <row r="280" spans="1:16" ht="12.75" customHeight="1">
      <c r="A280" s="97">
        <v>192</v>
      </c>
      <c r="B280" s="123" t="s">
        <v>1866</v>
      </c>
      <c r="C280" s="95" t="s">
        <v>1880</v>
      </c>
      <c r="E280" s="97">
        <v>503</v>
      </c>
      <c r="F280" s="95" t="s">
        <v>2513</v>
      </c>
      <c r="J280" s="95" t="s">
        <v>1190</v>
      </c>
      <c r="M280" s="106"/>
      <c r="N280" s="118"/>
      <c r="O280" s="183" t="s">
        <v>1342</v>
      </c>
      <c r="P280" s="188">
        <v>1</v>
      </c>
    </row>
    <row r="281" spans="1:16" ht="12.75" customHeight="1">
      <c r="A281" s="97">
        <v>193</v>
      </c>
      <c r="B281" s="123" t="s">
        <v>1867</v>
      </c>
      <c r="C281" s="95" t="s">
        <v>1880</v>
      </c>
      <c r="E281" s="97">
        <v>753</v>
      </c>
      <c r="F281" s="95" t="s">
        <v>2514</v>
      </c>
      <c r="J281" s="95" t="s">
        <v>1191</v>
      </c>
      <c r="M281" s="106"/>
      <c r="N281" s="118"/>
      <c r="O281" s="183" t="s">
        <v>1342</v>
      </c>
      <c r="P281" s="188">
        <v>1</v>
      </c>
    </row>
    <row r="282" spans="2:16" ht="12.75" customHeight="1">
      <c r="B282" s="123"/>
      <c r="J282" s="95" t="s">
        <v>3514</v>
      </c>
      <c r="M282" s="106"/>
      <c r="N282" s="118"/>
      <c r="O282" s="185"/>
      <c r="P282" s="188">
        <v>0</v>
      </c>
    </row>
    <row r="283" spans="1:16" ht="12.75" customHeight="1">
      <c r="A283" s="110"/>
      <c r="B283" s="122"/>
      <c r="C283" s="108"/>
      <c r="D283" s="108"/>
      <c r="E283" s="110"/>
      <c r="F283" s="108"/>
      <c r="G283" s="108"/>
      <c r="H283" s="108"/>
      <c r="I283" s="110"/>
      <c r="J283" s="108" t="s">
        <v>3515</v>
      </c>
      <c r="K283" s="108"/>
      <c r="L283" s="108"/>
      <c r="M283" s="109"/>
      <c r="N283" s="119"/>
      <c r="O283" s="186"/>
      <c r="P283" s="189">
        <v>0</v>
      </c>
    </row>
    <row r="284" spans="1:16" ht="12.75" customHeight="1">
      <c r="A284" s="97">
        <v>194</v>
      </c>
      <c r="B284" s="123" t="s">
        <v>1868</v>
      </c>
      <c r="C284" s="95" t="s">
        <v>1880</v>
      </c>
      <c r="D284" s="95" t="s">
        <v>1280</v>
      </c>
      <c r="E284" s="97">
        <v>-147</v>
      </c>
      <c r="F284" s="95" t="s">
        <v>2515</v>
      </c>
      <c r="G284" s="95" t="s">
        <v>1192</v>
      </c>
      <c r="J284" s="95" t="s">
        <v>1193</v>
      </c>
      <c r="K284" s="95" t="s">
        <v>1055</v>
      </c>
      <c r="L284" s="95" t="s">
        <v>779</v>
      </c>
      <c r="M284" s="106" t="s">
        <v>794</v>
      </c>
      <c r="N284" s="118" t="s">
        <v>2772</v>
      </c>
      <c r="O284" s="185" t="s">
        <v>1342</v>
      </c>
      <c r="P284" s="188">
        <v>1</v>
      </c>
    </row>
    <row r="285" spans="1:16" ht="12.75" customHeight="1">
      <c r="A285" s="97">
        <v>195</v>
      </c>
      <c r="B285" s="123" t="s">
        <v>1869</v>
      </c>
      <c r="C285" s="95" t="s">
        <v>1880</v>
      </c>
      <c r="E285" s="97">
        <v>160</v>
      </c>
      <c r="F285" s="95" t="s">
        <v>2516</v>
      </c>
      <c r="I285" s="316"/>
      <c r="J285" s="95" t="s">
        <v>1194</v>
      </c>
      <c r="K285" s="95" t="s">
        <v>1056</v>
      </c>
      <c r="L285" s="95" t="s">
        <v>780</v>
      </c>
      <c r="M285" s="106" t="s">
        <v>793</v>
      </c>
      <c r="N285" s="118" t="s">
        <v>2773</v>
      </c>
      <c r="O285" s="185" t="s">
        <v>1342</v>
      </c>
      <c r="P285" s="188">
        <v>1</v>
      </c>
    </row>
    <row r="286" spans="1:16" ht="12.75" customHeight="1">
      <c r="A286" s="97">
        <v>196</v>
      </c>
      <c r="B286" s="123" t="s">
        <v>2519</v>
      </c>
      <c r="C286" s="95" t="s">
        <v>1880</v>
      </c>
      <c r="E286" s="97">
        <v>253</v>
      </c>
      <c r="F286" s="95" t="s">
        <v>2517</v>
      </c>
      <c r="J286" s="95" t="s">
        <v>1195</v>
      </c>
      <c r="M286" s="106"/>
      <c r="N286" s="118"/>
      <c r="O286" s="185" t="s">
        <v>1342</v>
      </c>
      <c r="P286" s="188">
        <v>1</v>
      </c>
    </row>
    <row r="287" spans="1:16" ht="12.75" customHeight="1">
      <c r="A287" s="97">
        <v>197</v>
      </c>
      <c r="B287" s="123" t="s">
        <v>2520</v>
      </c>
      <c r="C287" s="95" t="s">
        <v>1880</v>
      </c>
      <c r="E287" s="97">
        <v>373</v>
      </c>
      <c r="F287" s="95" t="s">
        <v>2518</v>
      </c>
      <c r="J287" s="95" t="s">
        <v>1196</v>
      </c>
      <c r="M287" s="106"/>
      <c r="N287" s="118"/>
      <c r="O287" s="185" t="s">
        <v>1342</v>
      </c>
      <c r="P287" s="188">
        <v>1</v>
      </c>
    </row>
    <row r="288" spans="1:16" ht="12.75" customHeight="1">
      <c r="A288" s="97">
        <v>198</v>
      </c>
      <c r="B288" s="123" t="s">
        <v>2521</v>
      </c>
      <c r="C288" s="95" t="s">
        <v>1880</v>
      </c>
      <c r="E288" s="97">
        <v>503</v>
      </c>
      <c r="F288" s="95" t="s">
        <v>603</v>
      </c>
      <c r="J288" s="95" t="s">
        <v>1197</v>
      </c>
      <c r="M288" s="106"/>
      <c r="N288" s="118"/>
      <c r="O288" s="185" t="s">
        <v>1342</v>
      </c>
      <c r="P288" s="188">
        <v>1</v>
      </c>
    </row>
    <row r="289" spans="1:16" ht="12.75" customHeight="1">
      <c r="A289" s="97">
        <v>199</v>
      </c>
      <c r="B289" s="123" t="s">
        <v>2522</v>
      </c>
      <c r="C289" s="95" t="s">
        <v>1880</v>
      </c>
      <c r="E289" s="97">
        <v>753</v>
      </c>
      <c r="F289" s="95" t="s">
        <v>604</v>
      </c>
      <c r="J289" s="95" t="s">
        <v>1198</v>
      </c>
      <c r="M289" s="106"/>
      <c r="N289" s="118"/>
      <c r="O289" s="185" t="s">
        <v>1342</v>
      </c>
      <c r="P289" s="188">
        <v>1</v>
      </c>
    </row>
    <row r="290" spans="2:16" ht="12.75" customHeight="1">
      <c r="B290" s="123"/>
      <c r="J290" s="95" t="s">
        <v>3516</v>
      </c>
      <c r="M290" s="106"/>
      <c r="N290" s="118"/>
      <c r="O290" s="185"/>
      <c r="P290" s="188">
        <v>0</v>
      </c>
    </row>
    <row r="291" spans="1:16" ht="12.75" customHeight="1">
      <c r="A291" s="110"/>
      <c r="B291" s="122"/>
      <c r="C291" s="108"/>
      <c r="D291" s="108"/>
      <c r="E291" s="110"/>
      <c r="F291" s="108"/>
      <c r="G291" s="108"/>
      <c r="H291" s="108"/>
      <c r="I291" s="110"/>
      <c r="J291" s="108" t="s">
        <v>3517</v>
      </c>
      <c r="K291" s="108"/>
      <c r="L291" s="108"/>
      <c r="M291" s="109"/>
      <c r="N291" s="119"/>
      <c r="O291" s="186"/>
      <c r="P291" s="189">
        <v>0</v>
      </c>
    </row>
    <row r="292" spans="1:16" ht="12.75" customHeight="1">
      <c r="A292" s="97">
        <v>200</v>
      </c>
      <c r="B292" s="123" t="s">
        <v>2523</v>
      </c>
      <c r="C292" s="95" t="s">
        <v>1880</v>
      </c>
      <c r="D292" s="95" t="s">
        <v>1284</v>
      </c>
      <c r="E292" s="97">
        <v>-147</v>
      </c>
      <c r="F292" s="95" t="s">
        <v>605</v>
      </c>
      <c r="G292" s="95" t="s">
        <v>1199</v>
      </c>
      <c r="J292" s="95" t="s">
        <v>1200</v>
      </c>
      <c r="K292" s="95" t="s">
        <v>1055</v>
      </c>
      <c r="L292" s="95" t="s">
        <v>2774</v>
      </c>
      <c r="M292" s="106" t="s">
        <v>2788</v>
      </c>
      <c r="N292" s="118" t="s">
        <v>3573</v>
      </c>
      <c r="O292" s="185" t="s">
        <v>1342</v>
      </c>
      <c r="P292" s="188">
        <v>1</v>
      </c>
    </row>
    <row r="293" spans="1:16" s="105" customFormat="1" ht="12.75" customHeight="1">
      <c r="A293" s="97">
        <v>201</v>
      </c>
      <c r="B293" s="123" t="s">
        <v>2524</v>
      </c>
      <c r="C293" s="95" t="s">
        <v>1880</v>
      </c>
      <c r="D293" s="95"/>
      <c r="E293" s="97">
        <v>160</v>
      </c>
      <c r="F293" s="95" t="s">
        <v>606</v>
      </c>
      <c r="G293" s="95"/>
      <c r="H293" s="95"/>
      <c r="I293" s="316"/>
      <c r="J293" s="95" t="s">
        <v>1201</v>
      </c>
      <c r="K293" s="95" t="s">
        <v>1056</v>
      </c>
      <c r="L293" s="95" t="s">
        <v>2775</v>
      </c>
      <c r="M293" s="106" t="s">
        <v>2789</v>
      </c>
      <c r="N293" s="118" t="s">
        <v>3574</v>
      </c>
      <c r="O293" s="185" t="s">
        <v>1342</v>
      </c>
      <c r="P293" s="188">
        <v>1</v>
      </c>
    </row>
    <row r="294" spans="1:16" ht="12.75" customHeight="1">
      <c r="A294" s="97">
        <v>202</v>
      </c>
      <c r="B294" s="123" t="s">
        <v>2525</v>
      </c>
      <c r="C294" s="95" t="s">
        <v>1880</v>
      </c>
      <c r="E294" s="97">
        <v>253</v>
      </c>
      <c r="F294" s="95" t="s">
        <v>607</v>
      </c>
      <c r="J294" s="95" t="s">
        <v>1202</v>
      </c>
      <c r="M294" s="106"/>
      <c r="N294" s="118"/>
      <c r="O294" s="185" t="s">
        <v>1342</v>
      </c>
      <c r="P294" s="188">
        <v>1</v>
      </c>
    </row>
    <row r="295" spans="1:16" ht="12.75" customHeight="1">
      <c r="A295" s="97">
        <v>203</v>
      </c>
      <c r="B295" s="123" t="s">
        <v>2526</v>
      </c>
      <c r="C295" s="95" t="s">
        <v>1880</v>
      </c>
      <c r="E295" s="97">
        <v>373</v>
      </c>
      <c r="F295" s="95" t="s">
        <v>608</v>
      </c>
      <c r="J295" s="95" t="s">
        <v>1203</v>
      </c>
      <c r="M295" s="106"/>
      <c r="N295" s="118"/>
      <c r="O295" s="185" t="s">
        <v>1342</v>
      </c>
      <c r="P295" s="188">
        <v>1</v>
      </c>
    </row>
    <row r="296" spans="1:16" ht="12.75" customHeight="1">
      <c r="A296" s="97">
        <v>204</v>
      </c>
      <c r="B296" s="123" t="s">
        <v>2527</v>
      </c>
      <c r="C296" s="95" t="s">
        <v>1880</v>
      </c>
      <c r="E296" s="97">
        <v>503</v>
      </c>
      <c r="F296" s="95" t="s">
        <v>609</v>
      </c>
      <c r="J296" s="95" t="s">
        <v>1204</v>
      </c>
      <c r="M296" s="106"/>
      <c r="N296" s="118"/>
      <c r="O296" s="185" t="s">
        <v>1342</v>
      </c>
      <c r="P296" s="188">
        <v>1</v>
      </c>
    </row>
    <row r="297" spans="1:16" ht="12.75" customHeight="1">
      <c r="A297" s="97">
        <v>205</v>
      </c>
      <c r="B297" s="123" t="s">
        <v>2528</v>
      </c>
      <c r="C297" s="95" t="s">
        <v>1880</v>
      </c>
      <c r="E297" s="97">
        <v>753</v>
      </c>
      <c r="F297" s="95" t="s">
        <v>610</v>
      </c>
      <c r="J297" s="95" t="s">
        <v>1205</v>
      </c>
      <c r="M297" s="106"/>
      <c r="N297" s="120"/>
      <c r="O297" s="185" t="s">
        <v>1342</v>
      </c>
      <c r="P297" s="188">
        <v>1</v>
      </c>
    </row>
    <row r="298" spans="2:16" ht="12.75" customHeight="1">
      <c r="B298" s="123"/>
      <c r="J298" s="95" t="s">
        <v>3518</v>
      </c>
      <c r="M298" s="106"/>
      <c r="N298" s="118"/>
      <c r="O298" s="185"/>
      <c r="P298" s="188">
        <v>0</v>
      </c>
    </row>
    <row r="299" spans="1:16" ht="12.75" customHeight="1">
      <c r="A299" s="110"/>
      <c r="B299" s="122"/>
      <c r="C299" s="108"/>
      <c r="D299" s="108"/>
      <c r="E299" s="110"/>
      <c r="F299" s="108"/>
      <c r="G299" s="108"/>
      <c r="H299" s="108"/>
      <c r="I299" s="110"/>
      <c r="J299" s="108" t="s">
        <v>3519</v>
      </c>
      <c r="K299" s="108"/>
      <c r="L299" s="108"/>
      <c r="M299" s="109"/>
      <c r="N299" s="119"/>
      <c r="O299" s="186"/>
      <c r="P299" s="189">
        <v>0</v>
      </c>
    </row>
    <row r="300" spans="1:16" ht="12.75" customHeight="1">
      <c r="A300" s="97">
        <v>206</v>
      </c>
      <c r="B300" s="123" t="s">
        <v>2529</v>
      </c>
      <c r="C300" s="95" t="s">
        <v>1880</v>
      </c>
      <c r="D300" s="95" t="s">
        <v>1288</v>
      </c>
      <c r="E300" s="97">
        <v>-147</v>
      </c>
      <c r="F300" s="95" t="s">
        <v>611</v>
      </c>
      <c r="G300" s="95" t="s">
        <v>1206</v>
      </c>
      <c r="J300" s="95" t="s">
        <v>1207</v>
      </c>
      <c r="K300" s="95" t="s">
        <v>1055</v>
      </c>
      <c r="L300" s="95" t="s">
        <v>2776</v>
      </c>
      <c r="M300" s="106" t="s">
        <v>2790</v>
      </c>
      <c r="N300" s="118" t="s">
        <v>3575</v>
      </c>
      <c r="O300" s="185" t="s">
        <v>1342</v>
      </c>
      <c r="P300" s="188">
        <v>1</v>
      </c>
    </row>
    <row r="301" spans="1:16" ht="12.75" customHeight="1">
      <c r="A301" s="97">
        <v>207</v>
      </c>
      <c r="B301" s="123" t="s">
        <v>2530</v>
      </c>
      <c r="C301" s="95" t="s">
        <v>1880</v>
      </c>
      <c r="E301" s="97">
        <v>160</v>
      </c>
      <c r="F301" s="95" t="s">
        <v>612</v>
      </c>
      <c r="I301" s="316"/>
      <c r="J301" s="95" t="s">
        <v>1208</v>
      </c>
      <c r="K301" s="95" t="s">
        <v>1056</v>
      </c>
      <c r="L301" s="95" t="s">
        <v>2777</v>
      </c>
      <c r="M301" s="106" t="s">
        <v>2791</v>
      </c>
      <c r="N301" s="118" t="s">
        <v>3576</v>
      </c>
      <c r="O301" s="185" t="s">
        <v>1342</v>
      </c>
      <c r="P301" s="188">
        <v>1</v>
      </c>
    </row>
    <row r="302" spans="1:16" ht="12.75" customHeight="1">
      <c r="A302" s="97">
        <v>208</v>
      </c>
      <c r="B302" s="123" t="s">
        <v>2531</v>
      </c>
      <c r="C302" s="95" t="s">
        <v>1880</v>
      </c>
      <c r="E302" s="97">
        <v>253</v>
      </c>
      <c r="F302" s="95" t="s">
        <v>613</v>
      </c>
      <c r="J302" s="95" t="s">
        <v>1209</v>
      </c>
      <c r="M302" s="106"/>
      <c r="N302" s="118"/>
      <c r="O302" s="185" t="s">
        <v>1342</v>
      </c>
      <c r="P302" s="188">
        <v>1</v>
      </c>
    </row>
    <row r="303" spans="1:16" ht="12.75" customHeight="1">
      <c r="A303" s="97">
        <v>209</v>
      </c>
      <c r="B303" s="123" t="s">
        <v>2532</v>
      </c>
      <c r="C303" s="95" t="s">
        <v>1880</v>
      </c>
      <c r="E303" s="97">
        <v>373</v>
      </c>
      <c r="F303" s="95" t="s">
        <v>614</v>
      </c>
      <c r="J303" s="95" t="s">
        <v>1210</v>
      </c>
      <c r="M303" s="106"/>
      <c r="N303" s="118"/>
      <c r="O303" s="185" t="s">
        <v>1342</v>
      </c>
      <c r="P303" s="188">
        <v>1</v>
      </c>
    </row>
    <row r="304" spans="1:16" ht="12.75" customHeight="1">
      <c r="A304" s="97">
        <v>210</v>
      </c>
      <c r="B304" s="123" t="s">
        <v>2533</v>
      </c>
      <c r="C304" s="95" t="s">
        <v>1880</v>
      </c>
      <c r="E304" s="97">
        <v>503</v>
      </c>
      <c r="F304" s="95" t="s">
        <v>615</v>
      </c>
      <c r="J304" s="95" t="s">
        <v>1211</v>
      </c>
      <c r="M304" s="106"/>
      <c r="N304" s="118"/>
      <c r="O304" s="185" t="s">
        <v>1342</v>
      </c>
      <c r="P304" s="188">
        <v>1</v>
      </c>
    </row>
    <row r="305" spans="1:16" ht="12.75" customHeight="1">
      <c r="A305" s="97">
        <v>211</v>
      </c>
      <c r="B305" s="123" t="s">
        <v>2534</v>
      </c>
      <c r="C305" s="95" t="s">
        <v>1880</v>
      </c>
      <c r="E305" s="97">
        <v>753</v>
      </c>
      <c r="F305" s="95" t="s">
        <v>616</v>
      </c>
      <c r="J305" s="95" t="s">
        <v>1212</v>
      </c>
      <c r="M305" s="106"/>
      <c r="N305" s="120"/>
      <c r="O305" s="185" t="s">
        <v>1342</v>
      </c>
      <c r="P305" s="188">
        <v>1</v>
      </c>
    </row>
    <row r="306" spans="2:16" ht="12.75" customHeight="1">
      <c r="B306" s="123"/>
      <c r="J306" s="95" t="s">
        <v>3520</v>
      </c>
      <c r="M306" s="106"/>
      <c r="N306" s="118"/>
      <c r="O306" s="185"/>
      <c r="P306" s="188">
        <v>0</v>
      </c>
    </row>
    <row r="307" spans="1:16" ht="12.75" customHeight="1">
      <c r="A307" s="110"/>
      <c r="B307" s="122"/>
      <c r="C307" s="108"/>
      <c r="D307" s="108"/>
      <c r="E307" s="110"/>
      <c r="F307" s="108"/>
      <c r="G307" s="108"/>
      <c r="H307" s="108"/>
      <c r="I307" s="110"/>
      <c r="J307" s="108" t="s">
        <v>3521</v>
      </c>
      <c r="K307" s="108"/>
      <c r="L307" s="108"/>
      <c r="M307" s="109"/>
      <c r="N307" s="119"/>
      <c r="O307" s="186"/>
      <c r="P307" s="189">
        <v>0</v>
      </c>
    </row>
    <row r="308" spans="2:16" ht="12.75" customHeight="1">
      <c r="B308" s="123"/>
      <c r="M308" s="106"/>
      <c r="N308" s="120"/>
      <c r="O308" s="185"/>
      <c r="P308" s="187"/>
    </row>
    <row r="309" spans="2:15" ht="12.75" customHeight="1">
      <c r="B309" s="96"/>
      <c r="F309" s="251"/>
      <c r="I309" s="191" t="s">
        <v>3342</v>
      </c>
      <c r="K309" s="100"/>
      <c r="N309" s="101"/>
      <c r="O309" s="179"/>
    </row>
    <row r="310" spans="5:16" ht="12.75" customHeight="1">
      <c r="E310" s="95"/>
      <c r="J310" s="95" t="s">
        <v>506</v>
      </c>
      <c r="K310" s="95" t="s">
        <v>507</v>
      </c>
      <c r="M310" s="95" t="s">
        <v>508</v>
      </c>
      <c r="N310" s="102" t="s">
        <v>509</v>
      </c>
      <c r="P310" s="187"/>
    </row>
    <row r="311" spans="1:16" ht="12.75" customHeight="1">
      <c r="A311" s="104" t="s">
        <v>510</v>
      </c>
      <c r="B311" s="103" t="s">
        <v>1228</v>
      </c>
      <c r="C311" s="103" t="s">
        <v>511</v>
      </c>
      <c r="D311" s="103" t="s">
        <v>3332</v>
      </c>
      <c r="E311" s="104" t="s">
        <v>1613</v>
      </c>
      <c r="F311" s="130" t="s">
        <v>513</v>
      </c>
      <c r="G311" s="103" t="s">
        <v>514</v>
      </c>
      <c r="H311" s="103" t="s">
        <v>3344</v>
      </c>
      <c r="I311" s="104" t="s">
        <v>1878</v>
      </c>
      <c r="J311" s="86" t="s">
        <v>3345</v>
      </c>
      <c r="K311" s="132" t="s">
        <v>1614</v>
      </c>
      <c r="L311" s="86" t="s">
        <v>1615</v>
      </c>
      <c r="M311" s="131" t="s">
        <v>1616</v>
      </c>
      <c r="N311" s="86" t="s">
        <v>1617</v>
      </c>
      <c r="O311" s="104" t="s">
        <v>512</v>
      </c>
      <c r="P311" s="178" t="s">
        <v>1553</v>
      </c>
    </row>
    <row r="312" spans="5:16" ht="12.75" customHeight="1">
      <c r="E312" s="95"/>
      <c r="I312" s="97" t="s">
        <v>1879</v>
      </c>
      <c r="K312" s="132"/>
      <c r="L312" s="101"/>
      <c r="M312" s="97"/>
      <c r="P312" s="187"/>
    </row>
    <row r="313" spans="11:16" ht="12.75" customHeight="1">
      <c r="K313" s="97"/>
      <c r="L313" s="101"/>
      <c r="P313" s="187"/>
    </row>
    <row r="314" spans="2:16" ht="12.75" customHeight="1">
      <c r="B314" s="123"/>
      <c r="M314" s="106"/>
      <c r="N314" s="120"/>
      <c r="O314" s="185"/>
      <c r="P314" s="187"/>
    </row>
    <row r="315" spans="1:16" ht="12.75" customHeight="1">
      <c r="A315" s="97">
        <v>212</v>
      </c>
      <c r="B315" s="123" t="s">
        <v>2535</v>
      </c>
      <c r="C315" s="95" t="s">
        <v>1880</v>
      </c>
      <c r="D315" s="95" t="s">
        <v>1292</v>
      </c>
      <c r="E315" s="97">
        <v>-147</v>
      </c>
      <c r="F315" s="95" t="s">
        <v>617</v>
      </c>
      <c r="G315" s="95" t="s">
        <v>1213</v>
      </c>
      <c r="J315" s="95" t="s">
        <v>1214</v>
      </c>
      <c r="K315" s="95" t="s">
        <v>1055</v>
      </c>
      <c r="L315" s="95" t="s">
        <v>2778</v>
      </c>
      <c r="M315" s="106" t="s">
        <v>2792</v>
      </c>
      <c r="N315" s="118" t="s">
        <v>3577</v>
      </c>
      <c r="O315" s="185" t="s">
        <v>1342</v>
      </c>
      <c r="P315" s="188">
        <v>1</v>
      </c>
    </row>
    <row r="316" spans="1:16" ht="12.75" customHeight="1">
      <c r="A316" s="97">
        <v>213</v>
      </c>
      <c r="B316" s="123" t="s">
        <v>2536</v>
      </c>
      <c r="C316" s="95" t="s">
        <v>1880</v>
      </c>
      <c r="E316" s="97">
        <v>160</v>
      </c>
      <c r="F316" s="95" t="s">
        <v>618</v>
      </c>
      <c r="I316" s="316"/>
      <c r="J316" s="95" t="s">
        <v>1215</v>
      </c>
      <c r="K316" s="95" t="s">
        <v>1056</v>
      </c>
      <c r="L316" s="95" t="s">
        <v>2779</v>
      </c>
      <c r="M316" s="106" t="s">
        <v>2793</v>
      </c>
      <c r="N316" s="118" t="s">
        <v>3578</v>
      </c>
      <c r="O316" s="185" t="s">
        <v>1342</v>
      </c>
      <c r="P316" s="188">
        <v>1</v>
      </c>
    </row>
    <row r="317" spans="1:16" ht="12.75" customHeight="1">
      <c r="A317" s="97">
        <v>214</v>
      </c>
      <c r="B317" s="123" t="s">
        <v>2537</v>
      </c>
      <c r="C317" s="95" t="s">
        <v>1880</v>
      </c>
      <c r="E317" s="97">
        <v>253</v>
      </c>
      <c r="F317" s="95" t="s">
        <v>619</v>
      </c>
      <c r="J317" s="95" t="s">
        <v>1216</v>
      </c>
      <c r="M317" s="106"/>
      <c r="N317" s="118"/>
      <c r="O317" s="185" t="s">
        <v>1342</v>
      </c>
      <c r="P317" s="188">
        <v>1</v>
      </c>
    </row>
    <row r="318" spans="1:16" ht="12.75" customHeight="1">
      <c r="A318" s="97">
        <v>215</v>
      </c>
      <c r="B318" s="123" t="s">
        <v>2538</v>
      </c>
      <c r="C318" s="95" t="s">
        <v>1880</v>
      </c>
      <c r="E318" s="97">
        <v>373</v>
      </c>
      <c r="F318" s="95" t="s">
        <v>620</v>
      </c>
      <c r="J318" s="95" t="s">
        <v>1217</v>
      </c>
      <c r="M318" s="106"/>
      <c r="N318" s="118"/>
      <c r="O318" s="185" t="s">
        <v>1342</v>
      </c>
      <c r="P318" s="188">
        <v>1</v>
      </c>
    </row>
    <row r="319" spans="1:16" ht="12.75" customHeight="1">
      <c r="A319" s="97">
        <v>216</v>
      </c>
      <c r="B319" s="123" t="s">
        <v>2539</v>
      </c>
      <c r="C319" s="95" t="s">
        <v>1880</v>
      </c>
      <c r="E319" s="97">
        <v>503</v>
      </c>
      <c r="F319" s="95" t="s">
        <v>621</v>
      </c>
      <c r="J319" s="95" t="s">
        <v>1218</v>
      </c>
      <c r="M319" s="106"/>
      <c r="N319" s="118"/>
      <c r="O319" s="185" t="s">
        <v>1342</v>
      </c>
      <c r="P319" s="188">
        <v>1</v>
      </c>
    </row>
    <row r="320" spans="1:16" ht="12.75" customHeight="1">
      <c r="A320" s="97">
        <v>217</v>
      </c>
      <c r="B320" s="123" t="s">
        <v>2540</v>
      </c>
      <c r="C320" s="95" t="s">
        <v>1880</v>
      </c>
      <c r="E320" s="97">
        <v>753</v>
      </c>
      <c r="F320" s="95" t="s">
        <v>622</v>
      </c>
      <c r="J320" s="95" t="s">
        <v>1219</v>
      </c>
      <c r="M320" s="106"/>
      <c r="N320" s="120"/>
      <c r="O320" s="185" t="s">
        <v>1342</v>
      </c>
      <c r="P320" s="188">
        <v>1</v>
      </c>
    </row>
    <row r="321" spans="2:16" ht="12.75" customHeight="1">
      <c r="B321" s="123"/>
      <c r="J321" s="95" t="s">
        <v>1689</v>
      </c>
      <c r="M321" s="106"/>
      <c r="N321" s="118"/>
      <c r="O321" s="185"/>
      <c r="P321" s="188">
        <v>0</v>
      </c>
    </row>
    <row r="322" spans="1:16" ht="12.75" customHeight="1">
      <c r="A322" s="110"/>
      <c r="B322" s="122"/>
      <c r="C322" s="108"/>
      <c r="D322" s="108"/>
      <c r="E322" s="110"/>
      <c r="F322" s="108"/>
      <c r="G322" s="108"/>
      <c r="H322" s="108"/>
      <c r="I322" s="110"/>
      <c r="J322" s="108" t="s">
        <v>1690</v>
      </c>
      <c r="K322" s="108"/>
      <c r="L322" s="108"/>
      <c r="M322" s="109"/>
      <c r="N322" s="119"/>
      <c r="O322" s="186"/>
      <c r="P322" s="189">
        <v>0</v>
      </c>
    </row>
    <row r="323" spans="1:16" ht="12.75" customHeight="1">
      <c r="A323" s="97">
        <v>218</v>
      </c>
      <c r="B323" s="123" t="s">
        <v>2541</v>
      </c>
      <c r="C323" s="95" t="s">
        <v>1880</v>
      </c>
      <c r="D323" s="95" t="s">
        <v>1296</v>
      </c>
      <c r="E323" s="97">
        <v>-147</v>
      </c>
      <c r="F323" s="95" t="s">
        <v>623</v>
      </c>
      <c r="G323" s="95" t="s">
        <v>1220</v>
      </c>
      <c r="J323" s="95" t="s">
        <v>1221</v>
      </c>
      <c r="K323" s="95" t="s">
        <v>1055</v>
      </c>
      <c r="L323" s="95" t="s">
        <v>2780</v>
      </c>
      <c r="M323" s="106" t="s">
        <v>2794</v>
      </c>
      <c r="N323" s="118" t="s">
        <v>3579</v>
      </c>
      <c r="O323" s="185" t="s">
        <v>1342</v>
      </c>
      <c r="P323" s="188">
        <v>1</v>
      </c>
    </row>
    <row r="324" spans="1:16" ht="12.75" customHeight="1">
      <c r="A324" s="97">
        <v>219</v>
      </c>
      <c r="B324" s="123" t="s">
        <v>2542</v>
      </c>
      <c r="C324" s="95" t="s">
        <v>1880</v>
      </c>
      <c r="E324" s="97">
        <v>160</v>
      </c>
      <c r="F324" s="95" t="s">
        <v>624</v>
      </c>
      <c r="I324" s="316"/>
      <c r="J324" s="95" t="s">
        <v>1222</v>
      </c>
      <c r="K324" s="95" t="s">
        <v>1056</v>
      </c>
      <c r="L324" s="95" t="s">
        <v>2781</v>
      </c>
      <c r="M324" s="106" t="s">
        <v>2795</v>
      </c>
      <c r="N324" s="118" t="s">
        <v>3580</v>
      </c>
      <c r="O324" s="185" t="s">
        <v>1342</v>
      </c>
      <c r="P324" s="188">
        <v>1</v>
      </c>
    </row>
    <row r="325" spans="1:16" ht="12.75" customHeight="1">
      <c r="A325" s="97">
        <v>220</v>
      </c>
      <c r="B325" s="123" t="s">
        <v>2543</v>
      </c>
      <c r="C325" s="95" t="s">
        <v>1880</v>
      </c>
      <c r="E325" s="97">
        <v>253</v>
      </c>
      <c r="F325" s="95" t="s">
        <v>625</v>
      </c>
      <c r="J325" s="95" t="s">
        <v>1223</v>
      </c>
      <c r="M325" s="106"/>
      <c r="N325" s="118"/>
      <c r="O325" s="185" t="s">
        <v>1342</v>
      </c>
      <c r="P325" s="188">
        <v>1</v>
      </c>
    </row>
    <row r="326" spans="1:16" ht="12.75" customHeight="1">
      <c r="A326" s="97">
        <v>221</v>
      </c>
      <c r="B326" s="123" t="s">
        <v>2544</v>
      </c>
      <c r="C326" s="95" t="s">
        <v>1880</v>
      </c>
      <c r="E326" s="97">
        <v>373</v>
      </c>
      <c r="F326" s="95" t="s">
        <v>626</v>
      </c>
      <c r="J326" s="95" t="s">
        <v>1224</v>
      </c>
      <c r="M326" s="106"/>
      <c r="N326" s="118"/>
      <c r="O326" s="185" t="s">
        <v>1342</v>
      </c>
      <c r="P326" s="188">
        <v>1</v>
      </c>
    </row>
    <row r="327" spans="1:16" ht="12.75" customHeight="1">
      <c r="A327" s="97">
        <v>222</v>
      </c>
      <c r="B327" s="123" t="s">
        <v>2545</v>
      </c>
      <c r="C327" s="95" t="s">
        <v>1880</v>
      </c>
      <c r="E327" s="97">
        <v>503</v>
      </c>
      <c r="F327" s="95" t="s">
        <v>627</v>
      </c>
      <c r="J327" s="95" t="s">
        <v>1225</v>
      </c>
      <c r="M327" s="106"/>
      <c r="N327" s="118"/>
      <c r="O327" s="185" t="s">
        <v>1342</v>
      </c>
      <c r="P327" s="188">
        <v>1</v>
      </c>
    </row>
    <row r="328" spans="1:16" ht="12.75" customHeight="1">
      <c r="A328" s="97">
        <v>223</v>
      </c>
      <c r="B328" s="123" t="s">
        <v>2546</v>
      </c>
      <c r="C328" s="95" t="s">
        <v>1880</v>
      </c>
      <c r="E328" s="97">
        <v>753</v>
      </c>
      <c r="F328" s="95" t="s">
        <v>628</v>
      </c>
      <c r="J328" s="95" t="s">
        <v>331</v>
      </c>
      <c r="M328" s="106"/>
      <c r="N328" s="120"/>
      <c r="O328" s="185" t="s">
        <v>1342</v>
      </c>
      <c r="P328" s="188">
        <v>1</v>
      </c>
    </row>
    <row r="329" spans="2:16" ht="12.75" customHeight="1">
      <c r="B329" s="123"/>
      <c r="J329" s="95" t="s">
        <v>1691</v>
      </c>
      <c r="M329" s="106"/>
      <c r="N329" s="118"/>
      <c r="O329" s="185"/>
      <c r="P329" s="188">
        <v>0</v>
      </c>
    </row>
    <row r="330" spans="1:16" ht="12.75" customHeight="1">
      <c r="A330" s="110"/>
      <c r="B330" s="122"/>
      <c r="C330" s="108"/>
      <c r="D330" s="108"/>
      <c r="E330" s="110"/>
      <c r="F330" s="108"/>
      <c r="G330" s="108"/>
      <c r="H330" s="108"/>
      <c r="I330" s="110"/>
      <c r="J330" s="108" t="s">
        <v>1692</v>
      </c>
      <c r="K330" s="108"/>
      <c r="L330" s="108"/>
      <c r="M330" s="109"/>
      <c r="N330" s="119"/>
      <c r="O330" s="186"/>
      <c r="P330" s="189">
        <v>0</v>
      </c>
    </row>
    <row r="331" spans="1:16" ht="12.75" customHeight="1">
      <c r="A331" s="97">
        <v>224</v>
      </c>
      <c r="B331" s="123" t="s">
        <v>2547</v>
      </c>
      <c r="C331" s="95" t="s">
        <v>1880</v>
      </c>
      <c r="D331" s="95" t="s">
        <v>1300</v>
      </c>
      <c r="E331" s="97">
        <v>-147</v>
      </c>
      <c r="F331" s="95" t="s">
        <v>629</v>
      </c>
      <c r="G331" s="95" t="s">
        <v>332</v>
      </c>
      <c r="J331" s="95" t="s">
        <v>333</v>
      </c>
      <c r="K331" s="95" t="s">
        <v>1055</v>
      </c>
      <c r="L331" s="95" t="s">
        <v>2782</v>
      </c>
      <c r="M331" s="106" t="s">
        <v>2796</v>
      </c>
      <c r="N331" s="118" t="s">
        <v>3581</v>
      </c>
      <c r="O331" s="185" t="s">
        <v>1342</v>
      </c>
      <c r="P331" s="188">
        <v>1</v>
      </c>
    </row>
    <row r="332" spans="1:16" ht="12.75" customHeight="1">
      <c r="A332" s="97">
        <v>225</v>
      </c>
      <c r="B332" s="123" t="s">
        <v>2548</v>
      </c>
      <c r="C332" s="95" t="s">
        <v>1880</v>
      </c>
      <c r="E332" s="97">
        <v>160</v>
      </c>
      <c r="F332" s="95" t="s">
        <v>630</v>
      </c>
      <c r="I332" s="316"/>
      <c r="J332" s="95" t="s">
        <v>334</v>
      </c>
      <c r="K332" s="95" t="s">
        <v>1056</v>
      </c>
      <c r="L332" s="95" t="s">
        <v>2783</v>
      </c>
      <c r="M332" s="106" t="s">
        <v>197</v>
      </c>
      <c r="N332" s="118" t="s">
        <v>3582</v>
      </c>
      <c r="O332" s="185" t="s">
        <v>1342</v>
      </c>
      <c r="P332" s="188">
        <v>1</v>
      </c>
    </row>
    <row r="333" spans="1:16" ht="12.75" customHeight="1">
      <c r="A333" s="97">
        <v>226</v>
      </c>
      <c r="B333" s="123" t="s">
        <v>2549</v>
      </c>
      <c r="C333" s="95" t="s">
        <v>1880</v>
      </c>
      <c r="E333" s="97">
        <v>253</v>
      </c>
      <c r="F333" s="95" t="s">
        <v>631</v>
      </c>
      <c r="J333" s="95" t="s">
        <v>335</v>
      </c>
      <c r="M333" s="106"/>
      <c r="N333" s="118"/>
      <c r="O333" s="185" t="s">
        <v>1342</v>
      </c>
      <c r="P333" s="188">
        <v>1</v>
      </c>
    </row>
    <row r="334" spans="1:16" ht="12.75">
      <c r="A334" s="97">
        <v>227</v>
      </c>
      <c r="B334" s="123" t="s">
        <v>2550</v>
      </c>
      <c r="C334" s="95" t="s">
        <v>1880</v>
      </c>
      <c r="E334" s="97">
        <v>373</v>
      </c>
      <c r="F334" s="95" t="s">
        <v>632</v>
      </c>
      <c r="J334" s="95" t="s">
        <v>336</v>
      </c>
      <c r="M334" s="106"/>
      <c r="N334" s="118"/>
      <c r="O334" s="185" t="s">
        <v>1342</v>
      </c>
      <c r="P334" s="188">
        <v>1</v>
      </c>
    </row>
    <row r="335" spans="1:16" ht="12.75" customHeight="1">
      <c r="A335" s="97">
        <v>228</v>
      </c>
      <c r="B335" s="123" t="s">
        <v>2551</v>
      </c>
      <c r="C335" s="95" t="s">
        <v>1880</v>
      </c>
      <c r="E335" s="97">
        <v>503</v>
      </c>
      <c r="F335" s="95" t="s">
        <v>633</v>
      </c>
      <c r="J335" s="95" t="s">
        <v>337</v>
      </c>
      <c r="M335" s="106"/>
      <c r="N335" s="118"/>
      <c r="O335" s="185" t="s">
        <v>1342</v>
      </c>
      <c r="P335" s="188">
        <v>1</v>
      </c>
    </row>
    <row r="336" spans="1:16" s="105" customFormat="1" ht="12.75" customHeight="1">
      <c r="A336" s="97">
        <v>229</v>
      </c>
      <c r="B336" s="123" t="s">
        <v>2552</v>
      </c>
      <c r="C336" s="95" t="s">
        <v>1880</v>
      </c>
      <c r="D336" s="95"/>
      <c r="E336" s="97">
        <v>753</v>
      </c>
      <c r="F336" s="95" t="s">
        <v>634</v>
      </c>
      <c r="G336" s="95"/>
      <c r="H336" s="95"/>
      <c r="I336" s="97"/>
      <c r="J336" s="95" t="s">
        <v>338</v>
      </c>
      <c r="K336" s="95"/>
      <c r="L336" s="95"/>
      <c r="M336" s="106"/>
      <c r="N336" s="118"/>
      <c r="O336" s="185" t="s">
        <v>1342</v>
      </c>
      <c r="P336" s="188">
        <v>1</v>
      </c>
    </row>
    <row r="337" spans="2:16" ht="12.75" customHeight="1">
      <c r="B337" s="123"/>
      <c r="J337" s="95" t="s">
        <v>1693</v>
      </c>
      <c r="M337" s="106"/>
      <c r="N337" s="118"/>
      <c r="O337" s="185"/>
      <c r="P337" s="188">
        <v>0</v>
      </c>
    </row>
    <row r="338" spans="1:16" ht="12.75" customHeight="1">
      <c r="A338" s="110"/>
      <c r="B338" s="122"/>
      <c r="C338" s="108"/>
      <c r="D338" s="108"/>
      <c r="E338" s="110"/>
      <c r="F338" s="108"/>
      <c r="G338" s="108"/>
      <c r="H338" s="108"/>
      <c r="I338" s="110"/>
      <c r="J338" s="108" t="s">
        <v>1694</v>
      </c>
      <c r="K338" s="108"/>
      <c r="L338" s="108"/>
      <c r="M338" s="109"/>
      <c r="N338" s="119"/>
      <c r="O338" s="186"/>
      <c r="P338" s="189">
        <v>0</v>
      </c>
    </row>
    <row r="339" spans="1:16" ht="12.75" customHeight="1">
      <c r="A339" s="97">
        <v>230</v>
      </c>
      <c r="B339" s="123" t="s">
        <v>2553</v>
      </c>
      <c r="C339" s="95" t="s">
        <v>1880</v>
      </c>
      <c r="D339" s="95" t="s">
        <v>1303</v>
      </c>
      <c r="E339" s="97">
        <v>-147</v>
      </c>
      <c r="F339" s="95" t="s">
        <v>635</v>
      </c>
      <c r="G339" s="95" t="s">
        <v>339</v>
      </c>
      <c r="J339" s="95" t="s">
        <v>340</v>
      </c>
      <c r="K339" s="95" t="s">
        <v>1055</v>
      </c>
      <c r="L339" s="95" t="s">
        <v>2784</v>
      </c>
      <c r="M339" s="106" t="s">
        <v>3569</v>
      </c>
      <c r="N339" s="118" t="s">
        <v>3583</v>
      </c>
      <c r="O339" s="185" t="s">
        <v>1342</v>
      </c>
      <c r="P339" s="188">
        <v>1</v>
      </c>
    </row>
    <row r="340" spans="1:16" ht="12.75" customHeight="1">
      <c r="A340" s="97">
        <v>231</v>
      </c>
      <c r="B340" s="123" t="s">
        <v>2554</v>
      </c>
      <c r="C340" s="95" t="s">
        <v>1880</v>
      </c>
      <c r="E340" s="97">
        <v>160</v>
      </c>
      <c r="F340" s="95" t="s">
        <v>636</v>
      </c>
      <c r="I340" s="316"/>
      <c r="J340" s="95" t="s">
        <v>341</v>
      </c>
      <c r="K340" s="95" t="s">
        <v>1056</v>
      </c>
      <c r="L340" s="95" t="s">
        <v>2785</v>
      </c>
      <c r="M340" s="106" t="s">
        <v>3570</v>
      </c>
      <c r="N340" s="118" t="s">
        <v>3584</v>
      </c>
      <c r="O340" s="185" t="s">
        <v>1342</v>
      </c>
      <c r="P340" s="188">
        <v>1</v>
      </c>
    </row>
    <row r="341" spans="1:16" ht="12.75" customHeight="1">
      <c r="A341" s="97">
        <v>232</v>
      </c>
      <c r="B341" s="123" t="s">
        <v>2555</v>
      </c>
      <c r="C341" s="95" t="s">
        <v>1880</v>
      </c>
      <c r="E341" s="97">
        <v>253</v>
      </c>
      <c r="F341" s="95" t="s">
        <v>637</v>
      </c>
      <c r="J341" s="95" t="s">
        <v>342</v>
      </c>
      <c r="M341" s="106"/>
      <c r="N341" s="118"/>
      <c r="O341" s="185" t="s">
        <v>1342</v>
      </c>
      <c r="P341" s="188">
        <v>1</v>
      </c>
    </row>
    <row r="342" spans="1:16" ht="12.75" customHeight="1">
      <c r="A342" s="97">
        <v>233</v>
      </c>
      <c r="B342" s="123" t="s">
        <v>2556</v>
      </c>
      <c r="C342" s="95" t="s">
        <v>1880</v>
      </c>
      <c r="E342" s="97">
        <v>373</v>
      </c>
      <c r="F342" s="95" t="s">
        <v>638</v>
      </c>
      <c r="J342" s="95" t="s">
        <v>343</v>
      </c>
      <c r="M342" s="106"/>
      <c r="N342" s="118"/>
      <c r="O342" s="185" t="s">
        <v>1342</v>
      </c>
      <c r="P342" s="188">
        <v>1</v>
      </c>
    </row>
    <row r="343" spans="1:16" ht="12.75" customHeight="1">
      <c r="A343" s="97">
        <v>234</v>
      </c>
      <c r="B343" s="123" t="s">
        <v>2557</v>
      </c>
      <c r="C343" s="95" t="s">
        <v>1880</v>
      </c>
      <c r="E343" s="97">
        <v>503</v>
      </c>
      <c r="F343" s="95" t="s">
        <v>639</v>
      </c>
      <c r="J343" s="95" t="s">
        <v>344</v>
      </c>
      <c r="M343" s="106"/>
      <c r="N343" s="118"/>
      <c r="O343" s="185" t="s">
        <v>1342</v>
      </c>
      <c r="P343" s="188">
        <v>1</v>
      </c>
    </row>
    <row r="344" spans="1:16" ht="12.75" customHeight="1">
      <c r="A344" s="97">
        <v>235</v>
      </c>
      <c r="B344" s="123" t="s">
        <v>2558</v>
      </c>
      <c r="C344" s="95" t="s">
        <v>1880</v>
      </c>
      <c r="E344" s="97">
        <v>753</v>
      </c>
      <c r="F344" s="95" t="s">
        <v>640</v>
      </c>
      <c r="J344" s="95" t="s">
        <v>345</v>
      </c>
      <c r="M344" s="106"/>
      <c r="N344" s="118"/>
      <c r="O344" s="185" t="s">
        <v>1342</v>
      </c>
      <c r="P344" s="188">
        <v>1</v>
      </c>
    </row>
    <row r="345" spans="2:16" ht="12.75" customHeight="1">
      <c r="B345" s="123"/>
      <c r="J345" s="95" t="s">
        <v>1695</v>
      </c>
      <c r="M345" s="106"/>
      <c r="N345" s="118"/>
      <c r="O345" s="185"/>
      <c r="P345" s="188">
        <v>0</v>
      </c>
    </row>
    <row r="346" spans="1:16" ht="12.75" customHeight="1">
      <c r="A346" s="110"/>
      <c r="B346" s="122"/>
      <c r="C346" s="108"/>
      <c r="D346" s="108"/>
      <c r="E346" s="110"/>
      <c r="F346" s="108"/>
      <c r="G346" s="108"/>
      <c r="H346" s="108"/>
      <c r="I346" s="110"/>
      <c r="J346" s="108" t="s">
        <v>1696</v>
      </c>
      <c r="K346" s="108"/>
      <c r="L346" s="108"/>
      <c r="M346" s="109"/>
      <c r="N346" s="119"/>
      <c r="O346" s="186"/>
      <c r="P346" s="189">
        <v>0</v>
      </c>
    </row>
    <row r="347" spans="1:16" ht="12.75" customHeight="1">
      <c r="A347" s="97">
        <v>236</v>
      </c>
      <c r="B347" s="123" t="s">
        <v>2559</v>
      </c>
      <c r="C347" s="95" t="s">
        <v>1880</v>
      </c>
      <c r="D347" s="95" t="s">
        <v>1306</v>
      </c>
      <c r="E347" s="97">
        <v>-147</v>
      </c>
      <c r="F347" s="95" t="s">
        <v>641</v>
      </c>
      <c r="G347" s="95" t="s">
        <v>346</v>
      </c>
      <c r="J347" s="95" t="s">
        <v>347</v>
      </c>
      <c r="K347" s="95" t="s">
        <v>1055</v>
      </c>
      <c r="L347" s="95" t="s">
        <v>2786</v>
      </c>
      <c r="M347" s="106" t="s">
        <v>3571</v>
      </c>
      <c r="N347" s="118" t="s">
        <v>3585</v>
      </c>
      <c r="O347" s="185" t="s">
        <v>1342</v>
      </c>
      <c r="P347" s="188">
        <v>1</v>
      </c>
    </row>
    <row r="348" spans="1:16" ht="12.75" customHeight="1">
      <c r="A348" s="97">
        <v>237</v>
      </c>
      <c r="B348" s="123" t="s">
        <v>2560</v>
      </c>
      <c r="C348" s="95" t="s">
        <v>1880</v>
      </c>
      <c r="E348" s="97">
        <v>160</v>
      </c>
      <c r="F348" s="95" t="s">
        <v>642</v>
      </c>
      <c r="I348" s="316"/>
      <c r="J348" s="95" t="s">
        <v>348</v>
      </c>
      <c r="K348" s="95" t="s">
        <v>1056</v>
      </c>
      <c r="L348" s="95" t="s">
        <v>2787</v>
      </c>
      <c r="M348" s="106" t="s">
        <v>3572</v>
      </c>
      <c r="N348" s="118" t="s">
        <v>3586</v>
      </c>
      <c r="O348" s="185" t="s">
        <v>1342</v>
      </c>
      <c r="P348" s="188">
        <v>1</v>
      </c>
    </row>
    <row r="349" spans="1:16" ht="12.75" customHeight="1">
      <c r="A349" s="97">
        <v>238</v>
      </c>
      <c r="B349" s="123" t="s">
        <v>2561</v>
      </c>
      <c r="C349" s="95" t="s">
        <v>1880</v>
      </c>
      <c r="E349" s="97">
        <v>253</v>
      </c>
      <c r="F349" s="95" t="s">
        <v>643</v>
      </c>
      <c r="J349" s="95" t="s">
        <v>349</v>
      </c>
      <c r="M349" s="106"/>
      <c r="N349" s="118"/>
      <c r="O349" s="185" t="s">
        <v>1342</v>
      </c>
      <c r="P349" s="188">
        <v>1</v>
      </c>
    </row>
    <row r="350" spans="1:16" ht="12.75" customHeight="1">
      <c r="A350" s="97">
        <v>239</v>
      </c>
      <c r="B350" s="123" t="s">
        <v>2562</v>
      </c>
      <c r="C350" s="95" t="s">
        <v>1880</v>
      </c>
      <c r="E350" s="97">
        <v>373</v>
      </c>
      <c r="F350" s="95" t="s">
        <v>644</v>
      </c>
      <c r="J350" s="95" t="s">
        <v>350</v>
      </c>
      <c r="M350" s="106"/>
      <c r="N350" s="118"/>
      <c r="O350" s="185" t="s">
        <v>1342</v>
      </c>
      <c r="P350" s="188">
        <v>1</v>
      </c>
    </row>
    <row r="351" spans="1:16" ht="12.75" customHeight="1">
      <c r="A351" s="97">
        <v>240</v>
      </c>
      <c r="B351" s="123" t="s">
        <v>2563</v>
      </c>
      <c r="C351" s="95" t="s">
        <v>1880</v>
      </c>
      <c r="E351" s="97">
        <v>503</v>
      </c>
      <c r="F351" s="95" t="s">
        <v>645</v>
      </c>
      <c r="J351" s="95" t="s">
        <v>351</v>
      </c>
      <c r="M351" s="106"/>
      <c r="N351" s="118"/>
      <c r="O351" s="185" t="s">
        <v>1342</v>
      </c>
      <c r="P351" s="188">
        <v>1</v>
      </c>
    </row>
    <row r="352" spans="1:16" ht="12.75" customHeight="1">
      <c r="A352" s="97">
        <v>241</v>
      </c>
      <c r="B352" s="123" t="s">
        <v>2564</v>
      </c>
      <c r="C352" s="95" t="s">
        <v>1880</v>
      </c>
      <c r="E352" s="97">
        <v>753</v>
      </c>
      <c r="F352" s="95" t="s">
        <v>646</v>
      </c>
      <c r="J352" s="95" t="s">
        <v>352</v>
      </c>
      <c r="M352" s="106"/>
      <c r="N352" s="118"/>
      <c r="O352" s="185" t="s">
        <v>1342</v>
      </c>
      <c r="P352" s="188">
        <v>1</v>
      </c>
    </row>
    <row r="353" spans="2:16" ht="12.75" customHeight="1">
      <c r="B353" s="123"/>
      <c r="J353" s="95" t="s">
        <v>1697</v>
      </c>
      <c r="M353" s="106"/>
      <c r="N353" s="118"/>
      <c r="O353" s="185"/>
      <c r="P353" s="188">
        <v>0</v>
      </c>
    </row>
    <row r="354" spans="1:16" ht="12.75" customHeight="1">
      <c r="A354" s="110"/>
      <c r="B354" s="122"/>
      <c r="C354" s="108"/>
      <c r="D354" s="108"/>
      <c r="E354" s="110"/>
      <c r="F354" s="108"/>
      <c r="G354" s="108"/>
      <c r="H354" s="108"/>
      <c r="I354" s="110"/>
      <c r="J354" s="108" t="s">
        <v>1698</v>
      </c>
      <c r="K354" s="108"/>
      <c r="L354" s="108"/>
      <c r="M354" s="109"/>
      <c r="N354" s="119"/>
      <c r="O354" s="186"/>
      <c r="P354" s="189">
        <v>0</v>
      </c>
    </row>
    <row r="355" spans="1:16" ht="12.75" customHeight="1">
      <c r="A355" s="97">
        <v>242</v>
      </c>
      <c r="B355" s="123" t="s">
        <v>2565</v>
      </c>
      <c r="C355" s="95" t="s">
        <v>1880</v>
      </c>
      <c r="D355" s="95" t="s">
        <v>1309</v>
      </c>
      <c r="E355" s="97">
        <v>-147</v>
      </c>
      <c r="F355" s="95" t="s">
        <v>647</v>
      </c>
      <c r="G355" s="95" t="s">
        <v>353</v>
      </c>
      <c r="J355" s="95" t="s">
        <v>354</v>
      </c>
      <c r="K355" s="95" t="s">
        <v>1055</v>
      </c>
      <c r="L355" s="95" t="s">
        <v>3587</v>
      </c>
      <c r="M355" s="106" t="s">
        <v>3601</v>
      </c>
      <c r="N355" s="118" t="s">
        <v>3615</v>
      </c>
      <c r="O355" s="185" t="s">
        <v>1342</v>
      </c>
      <c r="P355" s="188">
        <v>1</v>
      </c>
    </row>
    <row r="356" spans="1:16" ht="12.75" customHeight="1">
      <c r="A356" s="97">
        <v>243</v>
      </c>
      <c r="B356" s="123" t="s">
        <v>2566</v>
      </c>
      <c r="C356" s="95" t="s">
        <v>1880</v>
      </c>
      <c r="E356" s="97">
        <v>160</v>
      </c>
      <c r="F356" s="95" t="s">
        <v>648</v>
      </c>
      <c r="I356" s="316"/>
      <c r="J356" s="95" t="s">
        <v>355</v>
      </c>
      <c r="K356" s="95" t="s">
        <v>1056</v>
      </c>
      <c r="L356" s="95" t="s">
        <v>3588</v>
      </c>
      <c r="M356" s="106" t="s">
        <v>3602</v>
      </c>
      <c r="N356" s="118" t="s">
        <v>3616</v>
      </c>
      <c r="O356" s="185" t="s">
        <v>1342</v>
      </c>
      <c r="P356" s="188">
        <v>1</v>
      </c>
    </row>
    <row r="357" spans="1:16" ht="12.75" customHeight="1">
      <c r="A357" s="97">
        <v>244</v>
      </c>
      <c r="B357" s="123" t="s">
        <v>2567</v>
      </c>
      <c r="C357" s="95" t="s">
        <v>1880</v>
      </c>
      <c r="E357" s="97">
        <v>253</v>
      </c>
      <c r="F357" s="95" t="s">
        <v>649</v>
      </c>
      <c r="J357" s="95" t="s">
        <v>356</v>
      </c>
      <c r="M357" s="106"/>
      <c r="N357" s="118"/>
      <c r="O357" s="185" t="s">
        <v>1342</v>
      </c>
      <c r="P357" s="188">
        <v>1</v>
      </c>
    </row>
    <row r="358" spans="1:16" ht="12.75" customHeight="1">
      <c r="A358" s="97">
        <v>245</v>
      </c>
      <c r="B358" s="123" t="s">
        <v>2568</v>
      </c>
      <c r="C358" s="95" t="s">
        <v>1880</v>
      </c>
      <c r="E358" s="97">
        <v>373</v>
      </c>
      <c r="F358" s="95" t="s">
        <v>650</v>
      </c>
      <c r="J358" s="95" t="s">
        <v>357</v>
      </c>
      <c r="M358" s="106"/>
      <c r="N358" s="118"/>
      <c r="O358" s="185" t="s">
        <v>1342</v>
      </c>
      <c r="P358" s="188">
        <v>1</v>
      </c>
    </row>
    <row r="359" spans="1:16" ht="12.75" customHeight="1">
      <c r="A359" s="97">
        <v>246</v>
      </c>
      <c r="B359" s="123" t="s">
        <v>2569</v>
      </c>
      <c r="C359" s="95" t="s">
        <v>1880</v>
      </c>
      <c r="E359" s="97">
        <v>503</v>
      </c>
      <c r="F359" s="95" t="s">
        <v>651</v>
      </c>
      <c r="J359" s="95" t="s">
        <v>358</v>
      </c>
      <c r="M359" s="106"/>
      <c r="N359" s="118"/>
      <c r="O359" s="185" t="s">
        <v>1342</v>
      </c>
      <c r="P359" s="188">
        <v>1</v>
      </c>
    </row>
    <row r="360" spans="1:16" ht="12.75" customHeight="1">
      <c r="A360" s="97">
        <v>247</v>
      </c>
      <c r="B360" s="123" t="s">
        <v>2564</v>
      </c>
      <c r="C360" s="95" t="s">
        <v>1880</v>
      </c>
      <c r="E360" s="97">
        <v>753</v>
      </c>
      <c r="F360" s="95" t="s">
        <v>652</v>
      </c>
      <c r="J360" s="95" t="s">
        <v>359</v>
      </c>
      <c r="M360" s="106"/>
      <c r="N360" s="118"/>
      <c r="O360" s="185" t="s">
        <v>1342</v>
      </c>
      <c r="P360" s="188">
        <v>1</v>
      </c>
    </row>
    <row r="361" spans="2:16" ht="12.75" customHeight="1">
      <c r="B361" s="123"/>
      <c r="J361" s="95" t="s">
        <v>1699</v>
      </c>
      <c r="M361" s="106"/>
      <c r="N361" s="118"/>
      <c r="O361" s="185"/>
      <c r="P361" s="188">
        <v>0</v>
      </c>
    </row>
    <row r="362" spans="1:16" ht="12.75" customHeight="1">
      <c r="A362" s="110"/>
      <c r="B362" s="122"/>
      <c r="C362" s="108"/>
      <c r="D362" s="108"/>
      <c r="E362" s="110"/>
      <c r="F362" s="108"/>
      <c r="G362" s="108"/>
      <c r="H362" s="108"/>
      <c r="I362" s="110"/>
      <c r="J362" s="108" t="s">
        <v>1700</v>
      </c>
      <c r="K362" s="108"/>
      <c r="L362" s="108"/>
      <c r="M362" s="109"/>
      <c r="N362" s="119"/>
      <c r="O362" s="186"/>
      <c r="P362" s="189">
        <v>0</v>
      </c>
    </row>
    <row r="363" spans="1:16" ht="12.75" customHeight="1">
      <c r="A363" s="97">
        <v>248</v>
      </c>
      <c r="B363" s="123" t="s">
        <v>2570</v>
      </c>
      <c r="C363" s="95" t="s">
        <v>1880</v>
      </c>
      <c r="D363" s="95" t="s">
        <v>1312</v>
      </c>
      <c r="E363" s="97">
        <v>-147</v>
      </c>
      <c r="F363" s="95" t="s">
        <v>653</v>
      </c>
      <c r="G363" s="95" t="s">
        <v>360</v>
      </c>
      <c r="J363" s="95" t="s">
        <v>361</v>
      </c>
      <c r="K363" s="95" t="s">
        <v>1055</v>
      </c>
      <c r="L363" s="95" t="s">
        <v>3589</v>
      </c>
      <c r="M363" s="106" t="s">
        <v>3603</v>
      </c>
      <c r="N363" s="118" t="s">
        <v>3617</v>
      </c>
      <c r="O363" s="185" t="s">
        <v>1342</v>
      </c>
      <c r="P363" s="188">
        <v>1</v>
      </c>
    </row>
    <row r="364" spans="1:16" ht="12.75" customHeight="1">
      <c r="A364" s="97">
        <v>249</v>
      </c>
      <c r="B364" s="123" t="s">
        <v>2571</v>
      </c>
      <c r="C364" s="95" t="s">
        <v>1880</v>
      </c>
      <c r="E364" s="97">
        <v>160</v>
      </c>
      <c r="F364" s="95" t="s">
        <v>654</v>
      </c>
      <c r="I364" s="316"/>
      <c r="J364" s="95" t="s">
        <v>2280</v>
      </c>
      <c r="K364" s="95" t="s">
        <v>1056</v>
      </c>
      <c r="L364" s="95" t="s">
        <v>3590</v>
      </c>
      <c r="M364" s="106" t="s">
        <v>3604</v>
      </c>
      <c r="N364" s="118" t="s">
        <v>2854</v>
      </c>
      <c r="O364" s="185" t="s">
        <v>1342</v>
      </c>
      <c r="P364" s="188">
        <v>1</v>
      </c>
    </row>
    <row r="365" spans="1:16" ht="12.75" customHeight="1">
      <c r="A365" s="97">
        <v>250</v>
      </c>
      <c r="B365" s="123" t="s">
        <v>2572</v>
      </c>
      <c r="C365" s="95" t="s">
        <v>1880</v>
      </c>
      <c r="E365" s="97">
        <v>253</v>
      </c>
      <c r="F365" s="95" t="s">
        <v>655</v>
      </c>
      <c r="J365" s="95" t="s">
        <v>2281</v>
      </c>
      <c r="M365" s="106"/>
      <c r="N365" s="118"/>
      <c r="O365" s="185" t="s">
        <v>1342</v>
      </c>
      <c r="P365" s="188">
        <v>1</v>
      </c>
    </row>
    <row r="366" spans="1:16" ht="12.75" customHeight="1">
      <c r="A366" s="97">
        <v>251</v>
      </c>
      <c r="B366" s="123" t="s">
        <v>2573</v>
      </c>
      <c r="C366" s="95" t="s">
        <v>1880</v>
      </c>
      <c r="E366" s="97">
        <v>373</v>
      </c>
      <c r="F366" s="95" t="s">
        <v>656</v>
      </c>
      <c r="J366" s="95" t="s">
        <v>2282</v>
      </c>
      <c r="M366" s="106"/>
      <c r="N366" s="118"/>
      <c r="O366" s="185" t="s">
        <v>1342</v>
      </c>
      <c r="P366" s="188">
        <v>1</v>
      </c>
    </row>
    <row r="367" spans="1:16" ht="12.75" customHeight="1">
      <c r="A367" s="97">
        <v>252</v>
      </c>
      <c r="B367" s="123" t="s">
        <v>2574</v>
      </c>
      <c r="C367" s="95" t="s">
        <v>1880</v>
      </c>
      <c r="E367" s="97">
        <v>503</v>
      </c>
      <c r="F367" s="95" t="s">
        <v>657</v>
      </c>
      <c r="J367" s="95" t="s">
        <v>2283</v>
      </c>
      <c r="M367" s="106"/>
      <c r="N367" s="118"/>
      <c r="O367" s="185" t="s">
        <v>1342</v>
      </c>
      <c r="P367" s="188">
        <v>1</v>
      </c>
    </row>
    <row r="368" spans="1:16" ht="12.75" customHeight="1">
      <c r="A368" s="97">
        <v>253</v>
      </c>
      <c r="B368" s="123" t="s">
        <v>2575</v>
      </c>
      <c r="C368" s="95" t="s">
        <v>1880</v>
      </c>
      <c r="E368" s="97">
        <v>753</v>
      </c>
      <c r="F368" s="95" t="s">
        <v>658</v>
      </c>
      <c r="J368" s="95" t="s">
        <v>2284</v>
      </c>
      <c r="M368" s="106"/>
      <c r="N368" s="120"/>
      <c r="O368" s="185" t="s">
        <v>1342</v>
      </c>
      <c r="P368" s="188">
        <v>1</v>
      </c>
    </row>
    <row r="369" spans="2:16" ht="12.75" customHeight="1">
      <c r="B369" s="123"/>
      <c r="J369" s="95" t="s">
        <v>1701</v>
      </c>
      <c r="M369" s="106"/>
      <c r="N369" s="118"/>
      <c r="O369" s="185"/>
      <c r="P369" s="188">
        <v>0</v>
      </c>
    </row>
    <row r="370" spans="1:16" ht="12.75" customHeight="1">
      <c r="A370" s="110"/>
      <c r="B370" s="122"/>
      <c r="C370" s="108"/>
      <c r="D370" s="108"/>
      <c r="E370" s="110"/>
      <c r="F370" s="108"/>
      <c r="G370" s="108"/>
      <c r="H370" s="108"/>
      <c r="I370" s="110"/>
      <c r="J370" s="108" t="s">
        <v>1702</v>
      </c>
      <c r="K370" s="108"/>
      <c r="L370" s="108"/>
      <c r="M370" s="109"/>
      <c r="N370" s="119"/>
      <c r="O370" s="186"/>
      <c r="P370" s="189">
        <v>0</v>
      </c>
    </row>
    <row r="371" spans="2:15" ht="12.75" customHeight="1">
      <c r="B371" s="96"/>
      <c r="F371" s="251"/>
      <c r="I371" s="191" t="s">
        <v>3342</v>
      </c>
      <c r="K371" s="100"/>
      <c r="N371" s="101"/>
      <c r="O371" s="179"/>
    </row>
    <row r="372" spans="5:16" ht="12.75" customHeight="1">
      <c r="E372" s="95"/>
      <c r="J372" s="95" t="s">
        <v>506</v>
      </c>
      <c r="K372" s="95" t="s">
        <v>507</v>
      </c>
      <c r="M372" s="95" t="s">
        <v>508</v>
      </c>
      <c r="N372" s="102" t="s">
        <v>509</v>
      </c>
      <c r="P372" s="187"/>
    </row>
    <row r="373" spans="1:16" ht="12.75" customHeight="1">
      <c r="A373" s="104" t="s">
        <v>510</v>
      </c>
      <c r="B373" s="103" t="s">
        <v>1228</v>
      </c>
      <c r="C373" s="103" t="s">
        <v>511</v>
      </c>
      <c r="D373" s="103" t="s">
        <v>3332</v>
      </c>
      <c r="E373" s="104" t="s">
        <v>1613</v>
      </c>
      <c r="F373" s="130" t="s">
        <v>513</v>
      </c>
      <c r="G373" s="103" t="s">
        <v>514</v>
      </c>
      <c r="H373" s="103" t="s">
        <v>3344</v>
      </c>
      <c r="I373" s="104" t="s">
        <v>1878</v>
      </c>
      <c r="J373" s="86" t="s">
        <v>3345</v>
      </c>
      <c r="K373" s="132" t="s">
        <v>1614</v>
      </c>
      <c r="L373" s="86" t="s">
        <v>1615</v>
      </c>
      <c r="M373" s="131" t="s">
        <v>1616</v>
      </c>
      <c r="N373" s="86" t="s">
        <v>1617</v>
      </c>
      <c r="O373" s="104" t="s">
        <v>512</v>
      </c>
      <c r="P373" s="178" t="s">
        <v>1553</v>
      </c>
    </row>
    <row r="374" spans="5:16" ht="12.75" customHeight="1">
      <c r="E374" s="95"/>
      <c r="I374" s="97" t="s">
        <v>1879</v>
      </c>
      <c r="K374" s="132"/>
      <c r="L374" s="101"/>
      <c r="M374" s="97"/>
      <c r="P374" s="187"/>
    </row>
    <row r="375" spans="11:16" ht="12.75" customHeight="1">
      <c r="K375" s="97"/>
      <c r="L375" s="101"/>
      <c r="P375" s="187"/>
    </row>
    <row r="376" spans="1:16" ht="12.75" customHeight="1">
      <c r="A376" s="97">
        <v>254</v>
      </c>
      <c r="B376" s="123" t="s">
        <v>2576</v>
      </c>
      <c r="C376" s="95" t="s">
        <v>1880</v>
      </c>
      <c r="D376" s="95" t="s">
        <v>1315</v>
      </c>
      <c r="E376" s="97">
        <v>-147</v>
      </c>
      <c r="F376" s="95" t="s">
        <v>659</v>
      </c>
      <c r="G376" s="95" t="s">
        <v>2285</v>
      </c>
      <c r="J376" s="95" t="s">
        <v>2286</v>
      </c>
      <c r="K376" s="95" t="s">
        <v>1055</v>
      </c>
      <c r="L376" s="95" t="s">
        <v>3591</v>
      </c>
      <c r="M376" s="106" t="s">
        <v>3605</v>
      </c>
      <c r="N376" s="118" t="s">
        <v>2855</v>
      </c>
      <c r="O376" s="185" t="s">
        <v>1342</v>
      </c>
      <c r="P376" s="188">
        <v>1</v>
      </c>
    </row>
    <row r="377" spans="1:16" s="105" customFormat="1" ht="12.75" customHeight="1">
      <c r="A377" s="97">
        <v>255</v>
      </c>
      <c r="B377" s="123" t="s">
        <v>2577</v>
      </c>
      <c r="C377" s="95" t="s">
        <v>1880</v>
      </c>
      <c r="D377" s="95"/>
      <c r="E377" s="97">
        <v>160</v>
      </c>
      <c r="F377" s="95" t="s">
        <v>660</v>
      </c>
      <c r="G377" s="95"/>
      <c r="H377" s="95"/>
      <c r="I377" s="316"/>
      <c r="J377" s="95" t="s">
        <v>2287</v>
      </c>
      <c r="K377" s="95" t="s">
        <v>1056</v>
      </c>
      <c r="L377" s="95" t="s">
        <v>3592</v>
      </c>
      <c r="M377" s="106" t="s">
        <v>3606</v>
      </c>
      <c r="N377" s="118" t="s">
        <v>2856</v>
      </c>
      <c r="O377" s="185" t="s">
        <v>1342</v>
      </c>
      <c r="P377" s="188">
        <v>1</v>
      </c>
    </row>
    <row r="378" spans="1:16" ht="12.75" customHeight="1">
      <c r="A378" s="97">
        <v>256</v>
      </c>
      <c r="B378" s="123" t="s">
        <v>2578</v>
      </c>
      <c r="C378" s="95" t="s">
        <v>1880</v>
      </c>
      <c r="E378" s="97">
        <v>253</v>
      </c>
      <c r="F378" s="95" t="s">
        <v>661</v>
      </c>
      <c r="J378" s="95" t="s">
        <v>2288</v>
      </c>
      <c r="M378" s="106"/>
      <c r="N378" s="118"/>
      <c r="O378" s="185" t="s">
        <v>1342</v>
      </c>
      <c r="P378" s="188">
        <v>1</v>
      </c>
    </row>
    <row r="379" spans="1:16" ht="12.75" customHeight="1">
      <c r="A379" s="97">
        <v>257</v>
      </c>
      <c r="B379" s="123" t="s">
        <v>2579</v>
      </c>
      <c r="C379" s="95" t="s">
        <v>1880</v>
      </c>
      <c r="E379" s="97">
        <v>373</v>
      </c>
      <c r="F379" s="95" t="s">
        <v>662</v>
      </c>
      <c r="J379" s="95" t="s">
        <v>2289</v>
      </c>
      <c r="M379" s="106"/>
      <c r="N379" s="118"/>
      <c r="O379" s="185" t="s">
        <v>1342</v>
      </c>
      <c r="P379" s="188">
        <v>1</v>
      </c>
    </row>
    <row r="380" spans="1:16" ht="12.75" customHeight="1">
      <c r="A380" s="97">
        <v>258</v>
      </c>
      <c r="B380" s="123" t="s">
        <v>2580</v>
      </c>
      <c r="C380" s="95" t="s">
        <v>1880</v>
      </c>
      <c r="E380" s="97">
        <v>503</v>
      </c>
      <c r="F380" s="95" t="s">
        <v>663</v>
      </c>
      <c r="J380" s="95" t="s">
        <v>2290</v>
      </c>
      <c r="M380" s="106"/>
      <c r="N380" s="118"/>
      <c r="O380" s="185" t="s">
        <v>1342</v>
      </c>
      <c r="P380" s="188">
        <v>1</v>
      </c>
    </row>
    <row r="381" spans="1:16" ht="12.75" customHeight="1">
      <c r="A381" s="97">
        <v>259</v>
      </c>
      <c r="B381" s="123" t="s">
        <v>2581</v>
      </c>
      <c r="C381" s="95" t="s">
        <v>1880</v>
      </c>
      <c r="E381" s="97">
        <v>753</v>
      </c>
      <c r="F381" s="95" t="s">
        <v>664</v>
      </c>
      <c r="J381" s="95" t="s">
        <v>2291</v>
      </c>
      <c r="M381" s="106"/>
      <c r="N381" s="120"/>
      <c r="O381" s="185" t="s">
        <v>1342</v>
      </c>
      <c r="P381" s="188">
        <v>1</v>
      </c>
    </row>
    <row r="382" spans="2:16" ht="12.75" customHeight="1">
      <c r="B382" s="123"/>
      <c r="J382" s="95" t="s">
        <v>1703</v>
      </c>
      <c r="M382" s="106"/>
      <c r="N382" s="118"/>
      <c r="O382" s="185"/>
      <c r="P382" s="188">
        <v>0</v>
      </c>
    </row>
    <row r="383" spans="1:16" ht="12.75" customHeight="1">
      <c r="A383" s="110"/>
      <c r="B383" s="122"/>
      <c r="C383" s="108"/>
      <c r="D383" s="108"/>
      <c r="E383" s="110"/>
      <c r="F383" s="108"/>
      <c r="G383" s="108"/>
      <c r="H383" s="108"/>
      <c r="I383" s="110"/>
      <c r="J383" s="108" t="s">
        <v>1704</v>
      </c>
      <c r="K383" s="108"/>
      <c r="L383" s="108"/>
      <c r="M383" s="109"/>
      <c r="N383" s="119"/>
      <c r="O383" s="186"/>
      <c r="P383" s="189">
        <v>0</v>
      </c>
    </row>
    <row r="384" spans="1:16" ht="12.75" customHeight="1">
      <c r="A384" s="97">
        <v>260</v>
      </c>
      <c r="B384" s="123" t="s">
        <v>2582</v>
      </c>
      <c r="C384" s="95" t="s">
        <v>1880</v>
      </c>
      <c r="D384" s="95" t="s">
        <v>1318</v>
      </c>
      <c r="E384" s="97">
        <v>-147</v>
      </c>
      <c r="F384" s="95" t="s">
        <v>665</v>
      </c>
      <c r="G384" s="95" t="s">
        <v>2292</v>
      </c>
      <c r="J384" s="95" t="s">
        <v>2293</v>
      </c>
      <c r="K384" s="95" t="s">
        <v>1055</v>
      </c>
      <c r="L384" s="95" t="s">
        <v>3593</v>
      </c>
      <c r="M384" s="106" t="s">
        <v>3607</v>
      </c>
      <c r="N384" s="118" t="s">
        <v>2857</v>
      </c>
      <c r="O384" s="185" t="s">
        <v>1342</v>
      </c>
      <c r="P384" s="188">
        <v>1</v>
      </c>
    </row>
    <row r="385" spans="1:16" ht="12.75" customHeight="1">
      <c r="A385" s="97">
        <v>261</v>
      </c>
      <c r="B385" s="123" t="s">
        <v>2583</v>
      </c>
      <c r="C385" s="95" t="s">
        <v>1880</v>
      </c>
      <c r="E385" s="97">
        <v>160</v>
      </c>
      <c r="F385" s="95" t="s">
        <v>666</v>
      </c>
      <c r="I385" s="316"/>
      <c r="J385" s="95" t="s">
        <v>2294</v>
      </c>
      <c r="K385" s="95" t="s">
        <v>1056</v>
      </c>
      <c r="L385" s="95" t="s">
        <v>3594</v>
      </c>
      <c r="M385" s="106" t="s">
        <v>3608</v>
      </c>
      <c r="N385" s="118" t="s">
        <v>2858</v>
      </c>
      <c r="O385" s="185" t="s">
        <v>1342</v>
      </c>
      <c r="P385" s="188">
        <v>1</v>
      </c>
    </row>
    <row r="386" spans="1:16" ht="12.75" customHeight="1">
      <c r="A386" s="97">
        <v>262</v>
      </c>
      <c r="B386" s="123" t="s">
        <v>2584</v>
      </c>
      <c r="C386" s="95" t="s">
        <v>1880</v>
      </c>
      <c r="E386" s="97">
        <v>253</v>
      </c>
      <c r="F386" s="95" t="s">
        <v>667</v>
      </c>
      <c r="J386" s="95" t="s">
        <v>2295</v>
      </c>
      <c r="M386" s="106"/>
      <c r="N386" s="118"/>
      <c r="O386" s="185" t="s">
        <v>1342</v>
      </c>
      <c r="P386" s="188">
        <v>1</v>
      </c>
    </row>
    <row r="387" spans="1:16" ht="12.75" customHeight="1">
      <c r="A387" s="97">
        <v>263</v>
      </c>
      <c r="B387" s="123" t="s">
        <v>2585</v>
      </c>
      <c r="C387" s="95" t="s">
        <v>1880</v>
      </c>
      <c r="E387" s="97">
        <v>373</v>
      </c>
      <c r="F387" s="95" t="s">
        <v>668</v>
      </c>
      <c r="J387" s="95" t="s">
        <v>2296</v>
      </c>
      <c r="M387" s="106"/>
      <c r="N387" s="118"/>
      <c r="O387" s="185" t="s">
        <v>1342</v>
      </c>
      <c r="P387" s="188">
        <v>1</v>
      </c>
    </row>
    <row r="388" spans="1:16" ht="12.75" customHeight="1">
      <c r="A388" s="97">
        <v>264</v>
      </c>
      <c r="B388" s="123" t="s">
        <v>2586</v>
      </c>
      <c r="C388" s="95" t="s">
        <v>1880</v>
      </c>
      <c r="E388" s="97">
        <v>503</v>
      </c>
      <c r="F388" s="95" t="s">
        <v>669</v>
      </c>
      <c r="J388" s="95" t="s">
        <v>2297</v>
      </c>
      <c r="M388" s="106"/>
      <c r="N388" s="118"/>
      <c r="O388" s="185" t="s">
        <v>1342</v>
      </c>
      <c r="P388" s="188">
        <v>1</v>
      </c>
    </row>
    <row r="389" spans="1:16" ht="12.75" customHeight="1">
      <c r="A389" s="97">
        <v>265</v>
      </c>
      <c r="B389" s="123" t="s">
        <v>2587</v>
      </c>
      <c r="C389" s="95" t="s">
        <v>1880</v>
      </c>
      <c r="E389" s="97">
        <v>753</v>
      </c>
      <c r="F389" s="95" t="s">
        <v>670</v>
      </c>
      <c r="J389" s="95" t="s">
        <v>2298</v>
      </c>
      <c r="M389" s="106"/>
      <c r="N389" s="120"/>
      <c r="O389" s="185" t="s">
        <v>1342</v>
      </c>
      <c r="P389" s="188">
        <v>1</v>
      </c>
    </row>
    <row r="390" spans="2:16" ht="12.75" customHeight="1">
      <c r="B390" s="123"/>
      <c r="J390" s="95" t="s">
        <v>1705</v>
      </c>
      <c r="M390" s="106"/>
      <c r="N390" s="118"/>
      <c r="O390" s="185"/>
      <c r="P390" s="188">
        <v>0</v>
      </c>
    </row>
    <row r="391" spans="1:16" ht="12.75" customHeight="1">
      <c r="A391" s="110"/>
      <c r="B391" s="122"/>
      <c r="C391" s="108"/>
      <c r="D391" s="108"/>
      <c r="E391" s="110"/>
      <c r="F391" s="108"/>
      <c r="G391" s="108"/>
      <c r="H391" s="108"/>
      <c r="I391" s="110"/>
      <c r="J391" s="108" t="s">
        <v>1706</v>
      </c>
      <c r="K391" s="108"/>
      <c r="L391" s="108"/>
      <c r="M391" s="109"/>
      <c r="N391" s="119"/>
      <c r="O391" s="186"/>
      <c r="P391" s="189">
        <v>0</v>
      </c>
    </row>
    <row r="392" spans="1:16" ht="12.75" customHeight="1">
      <c r="A392" s="97">
        <v>266</v>
      </c>
      <c r="B392" s="123" t="s">
        <v>2588</v>
      </c>
      <c r="C392" s="95" t="s">
        <v>1880</v>
      </c>
      <c r="D392" s="95" t="s">
        <v>1321</v>
      </c>
      <c r="E392" s="97">
        <v>-147</v>
      </c>
      <c r="F392" s="95" t="s">
        <v>671</v>
      </c>
      <c r="G392" s="95" t="s">
        <v>2299</v>
      </c>
      <c r="J392" s="95" t="s">
        <v>2300</v>
      </c>
      <c r="K392" s="95" t="s">
        <v>1055</v>
      </c>
      <c r="L392" s="95" t="s">
        <v>3595</v>
      </c>
      <c r="M392" s="106" t="s">
        <v>3609</v>
      </c>
      <c r="N392" s="118" t="s">
        <v>2859</v>
      </c>
      <c r="O392" s="185" t="s">
        <v>1342</v>
      </c>
      <c r="P392" s="188">
        <v>1</v>
      </c>
    </row>
    <row r="393" spans="1:16" ht="12.75" customHeight="1">
      <c r="A393" s="97">
        <v>267</v>
      </c>
      <c r="B393" s="123" t="s">
        <v>2589</v>
      </c>
      <c r="C393" s="95" t="s">
        <v>1880</v>
      </c>
      <c r="E393" s="97">
        <v>160</v>
      </c>
      <c r="F393" s="95" t="s">
        <v>672</v>
      </c>
      <c r="I393" s="316"/>
      <c r="J393" s="95" t="s">
        <v>2301</v>
      </c>
      <c r="K393" s="95" t="s">
        <v>1056</v>
      </c>
      <c r="L393" s="95" t="s">
        <v>3596</v>
      </c>
      <c r="M393" s="106" t="s">
        <v>3610</v>
      </c>
      <c r="N393" s="118" t="s">
        <v>2860</v>
      </c>
      <c r="O393" s="185" t="s">
        <v>1342</v>
      </c>
      <c r="P393" s="188">
        <v>1</v>
      </c>
    </row>
    <row r="394" spans="1:16" ht="12.75" customHeight="1">
      <c r="A394" s="97">
        <v>268</v>
      </c>
      <c r="B394" s="123" t="s">
        <v>2590</v>
      </c>
      <c r="C394" s="95" t="s">
        <v>1880</v>
      </c>
      <c r="E394" s="97">
        <v>253</v>
      </c>
      <c r="F394" s="95" t="s">
        <v>673</v>
      </c>
      <c r="J394" s="95" t="s">
        <v>2302</v>
      </c>
      <c r="M394" s="106"/>
      <c r="N394" s="118"/>
      <c r="O394" s="185" t="s">
        <v>1342</v>
      </c>
      <c r="P394" s="188">
        <v>1</v>
      </c>
    </row>
    <row r="395" spans="1:16" ht="12.75">
      <c r="A395" s="97">
        <v>269</v>
      </c>
      <c r="B395" s="123" t="s">
        <v>2591</v>
      </c>
      <c r="C395" s="95" t="s">
        <v>1880</v>
      </c>
      <c r="E395" s="97">
        <v>373</v>
      </c>
      <c r="F395" s="95" t="s">
        <v>674</v>
      </c>
      <c r="J395" s="95" t="s">
        <v>2303</v>
      </c>
      <c r="M395" s="106"/>
      <c r="N395" s="118"/>
      <c r="O395" s="185" t="s">
        <v>1342</v>
      </c>
      <c r="P395" s="188">
        <v>1</v>
      </c>
    </row>
    <row r="396" spans="1:16" ht="12.75" customHeight="1">
      <c r="A396" s="97">
        <v>270</v>
      </c>
      <c r="B396" s="123" t="s">
        <v>2592</v>
      </c>
      <c r="C396" s="95" t="s">
        <v>1880</v>
      </c>
      <c r="E396" s="97">
        <v>503</v>
      </c>
      <c r="F396" s="95" t="s">
        <v>675</v>
      </c>
      <c r="J396" s="95" t="s">
        <v>2304</v>
      </c>
      <c r="M396" s="106"/>
      <c r="N396" s="118"/>
      <c r="O396" s="185" t="s">
        <v>1342</v>
      </c>
      <c r="P396" s="188">
        <v>1</v>
      </c>
    </row>
    <row r="397" spans="1:16" s="105" customFormat="1" ht="12.75" customHeight="1">
      <c r="A397" s="97">
        <v>271</v>
      </c>
      <c r="B397" s="123" t="s">
        <v>2593</v>
      </c>
      <c r="C397" s="95" t="s">
        <v>1880</v>
      </c>
      <c r="D397" s="95"/>
      <c r="E397" s="97">
        <v>753</v>
      </c>
      <c r="F397" s="95" t="s">
        <v>676</v>
      </c>
      <c r="G397" s="95"/>
      <c r="H397" s="95"/>
      <c r="I397" s="97"/>
      <c r="J397" s="95" t="s">
        <v>2305</v>
      </c>
      <c r="K397" s="95"/>
      <c r="L397" s="95"/>
      <c r="M397" s="106"/>
      <c r="N397" s="120"/>
      <c r="O397" s="185" t="s">
        <v>1342</v>
      </c>
      <c r="P397" s="188">
        <v>1</v>
      </c>
    </row>
    <row r="398" spans="2:16" ht="12.75" customHeight="1">
      <c r="B398" s="123"/>
      <c r="J398" s="95" t="s">
        <v>1707</v>
      </c>
      <c r="M398" s="106"/>
      <c r="N398" s="118"/>
      <c r="O398" s="185"/>
      <c r="P398" s="188">
        <v>0</v>
      </c>
    </row>
    <row r="399" spans="1:16" ht="12.75" customHeight="1">
      <c r="A399" s="110"/>
      <c r="B399" s="122"/>
      <c r="C399" s="108"/>
      <c r="D399" s="108"/>
      <c r="E399" s="110"/>
      <c r="F399" s="108"/>
      <c r="G399" s="108"/>
      <c r="H399" s="108"/>
      <c r="I399" s="110"/>
      <c r="J399" s="108" t="s">
        <v>1708</v>
      </c>
      <c r="K399" s="108"/>
      <c r="L399" s="108"/>
      <c r="M399" s="109"/>
      <c r="N399" s="119"/>
      <c r="O399" s="186"/>
      <c r="P399" s="189">
        <v>0</v>
      </c>
    </row>
    <row r="400" spans="1:16" ht="12.75" customHeight="1">
      <c r="A400" s="97">
        <v>272</v>
      </c>
      <c r="B400" s="123" t="s">
        <v>2594</v>
      </c>
      <c r="C400" s="95" t="s">
        <v>1880</v>
      </c>
      <c r="D400" s="95" t="s">
        <v>1324</v>
      </c>
      <c r="E400" s="97">
        <v>-147</v>
      </c>
      <c r="F400" s="95" t="s">
        <v>677</v>
      </c>
      <c r="G400" s="95" t="s">
        <v>2306</v>
      </c>
      <c r="J400" s="95" t="s">
        <v>2307</v>
      </c>
      <c r="K400" s="95" t="s">
        <v>1055</v>
      </c>
      <c r="L400" s="95" t="s">
        <v>3597</v>
      </c>
      <c r="M400" s="106" t="s">
        <v>3611</v>
      </c>
      <c r="N400" s="118" t="s">
        <v>2861</v>
      </c>
      <c r="O400" s="185" t="s">
        <v>1342</v>
      </c>
      <c r="P400" s="188">
        <v>1</v>
      </c>
    </row>
    <row r="401" spans="1:16" ht="12.75" customHeight="1">
      <c r="A401" s="97">
        <v>273</v>
      </c>
      <c r="B401" s="123" t="s">
        <v>2595</v>
      </c>
      <c r="C401" s="95" t="s">
        <v>1880</v>
      </c>
      <c r="E401" s="97">
        <v>160</v>
      </c>
      <c r="F401" s="95" t="s">
        <v>678</v>
      </c>
      <c r="I401" s="316"/>
      <c r="J401" s="95" t="s">
        <v>2308</v>
      </c>
      <c r="K401" s="95" t="s">
        <v>1056</v>
      </c>
      <c r="L401" s="95" t="s">
        <v>3598</v>
      </c>
      <c r="M401" s="106" t="s">
        <v>3612</v>
      </c>
      <c r="N401" s="118" t="s">
        <v>2862</v>
      </c>
      <c r="O401" s="185" t="s">
        <v>1342</v>
      </c>
      <c r="P401" s="188">
        <v>1</v>
      </c>
    </row>
    <row r="402" spans="1:16" ht="12.75" customHeight="1">
      <c r="A402" s="97">
        <v>274</v>
      </c>
      <c r="B402" s="123" t="s">
        <v>2596</v>
      </c>
      <c r="C402" s="95" t="s">
        <v>1880</v>
      </c>
      <c r="E402" s="97">
        <v>253</v>
      </c>
      <c r="F402" s="95" t="s">
        <v>679</v>
      </c>
      <c r="J402" s="95" t="s">
        <v>2309</v>
      </c>
      <c r="M402" s="106"/>
      <c r="N402" s="118"/>
      <c r="O402" s="185" t="s">
        <v>1342</v>
      </c>
      <c r="P402" s="188">
        <v>1</v>
      </c>
    </row>
    <row r="403" spans="1:16" ht="12.75" customHeight="1">
      <c r="A403" s="97">
        <v>275</v>
      </c>
      <c r="B403" s="123" t="s">
        <v>2597</v>
      </c>
      <c r="C403" s="95" t="s">
        <v>1880</v>
      </c>
      <c r="E403" s="97">
        <v>373</v>
      </c>
      <c r="F403" s="95" t="s">
        <v>680</v>
      </c>
      <c r="J403" s="95" t="s">
        <v>2310</v>
      </c>
      <c r="M403" s="106"/>
      <c r="N403" s="118"/>
      <c r="O403" s="185" t="s">
        <v>1342</v>
      </c>
      <c r="P403" s="188">
        <v>1</v>
      </c>
    </row>
    <row r="404" spans="1:16" s="105" customFormat="1" ht="12.75" customHeight="1">
      <c r="A404" s="97">
        <v>276</v>
      </c>
      <c r="B404" s="123" t="s">
        <v>2598</v>
      </c>
      <c r="C404" s="95" t="s">
        <v>1880</v>
      </c>
      <c r="D404" s="95"/>
      <c r="E404" s="97">
        <v>503</v>
      </c>
      <c r="F404" s="95" t="s">
        <v>681</v>
      </c>
      <c r="G404" s="95"/>
      <c r="H404" s="95"/>
      <c r="I404" s="97"/>
      <c r="J404" s="95" t="s">
        <v>2311</v>
      </c>
      <c r="K404" s="95"/>
      <c r="L404" s="95"/>
      <c r="M404" s="106"/>
      <c r="N404" s="118"/>
      <c r="O404" s="185" t="s">
        <v>1342</v>
      </c>
      <c r="P404" s="188">
        <v>1</v>
      </c>
    </row>
    <row r="405" spans="1:16" ht="12.75" customHeight="1">
      <c r="A405" s="97">
        <v>277</v>
      </c>
      <c r="B405" s="123" t="s">
        <v>2599</v>
      </c>
      <c r="C405" s="95" t="s">
        <v>1880</v>
      </c>
      <c r="E405" s="97">
        <v>753</v>
      </c>
      <c r="F405" s="95" t="s">
        <v>682</v>
      </c>
      <c r="J405" s="95" t="s">
        <v>1964</v>
      </c>
      <c r="M405" s="106"/>
      <c r="N405" s="120"/>
      <c r="O405" s="185" t="s">
        <v>1342</v>
      </c>
      <c r="P405" s="188">
        <v>1</v>
      </c>
    </row>
    <row r="406" spans="2:16" ht="12.75" customHeight="1">
      <c r="B406" s="123"/>
      <c r="J406" s="95" t="s">
        <v>1709</v>
      </c>
      <c r="M406" s="106"/>
      <c r="N406" s="118"/>
      <c r="O406" s="185"/>
      <c r="P406" s="188">
        <v>0</v>
      </c>
    </row>
    <row r="407" spans="1:16" ht="12.75" customHeight="1">
      <c r="A407" s="110"/>
      <c r="B407" s="122"/>
      <c r="C407" s="108"/>
      <c r="D407" s="108"/>
      <c r="E407" s="110"/>
      <c r="F407" s="108"/>
      <c r="G407" s="108"/>
      <c r="H407" s="108"/>
      <c r="I407" s="110"/>
      <c r="J407" s="108" t="s">
        <v>1710</v>
      </c>
      <c r="K407" s="108"/>
      <c r="L407" s="108"/>
      <c r="M407" s="109"/>
      <c r="N407" s="119"/>
      <c r="O407" s="186"/>
      <c r="P407" s="189">
        <v>0</v>
      </c>
    </row>
    <row r="408" spans="1:16" ht="12.75" customHeight="1">
      <c r="A408" s="97">
        <v>278</v>
      </c>
      <c r="B408" s="123" t="s">
        <v>2600</v>
      </c>
      <c r="C408" s="95" t="s">
        <v>1880</v>
      </c>
      <c r="D408" s="95" t="s">
        <v>1327</v>
      </c>
      <c r="E408" s="97">
        <v>-147</v>
      </c>
      <c r="F408" s="95" t="s">
        <v>683</v>
      </c>
      <c r="G408" s="95" t="s">
        <v>1965</v>
      </c>
      <c r="J408" s="95" t="s">
        <v>1966</v>
      </c>
      <c r="K408" s="95" t="s">
        <v>1055</v>
      </c>
      <c r="L408" s="95" t="s">
        <v>3599</v>
      </c>
      <c r="M408" s="106" t="s">
        <v>3613</v>
      </c>
      <c r="N408" s="118" t="s">
        <v>2863</v>
      </c>
      <c r="O408" s="185" t="s">
        <v>1342</v>
      </c>
      <c r="P408" s="188">
        <v>1</v>
      </c>
    </row>
    <row r="409" spans="1:16" ht="12.75" customHeight="1">
      <c r="A409" s="97">
        <v>279</v>
      </c>
      <c r="B409" s="123" t="s">
        <v>2601</v>
      </c>
      <c r="C409" s="95" t="s">
        <v>1880</v>
      </c>
      <c r="E409" s="97">
        <v>160</v>
      </c>
      <c r="F409" s="95" t="s">
        <v>684</v>
      </c>
      <c r="I409" s="316"/>
      <c r="J409" s="95" t="s">
        <v>1967</v>
      </c>
      <c r="K409" s="95" t="s">
        <v>1056</v>
      </c>
      <c r="L409" s="95" t="s">
        <v>3600</v>
      </c>
      <c r="M409" s="106" t="s">
        <v>3614</v>
      </c>
      <c r="N409" s="118" t="s">
        <v>2864</v>
      </c>
      <c r="O409" s="185" t="s">
        <v>1342</v>
      </c>
      <c r="P409" s="188">
        <v>1</v>
      </c>
    </row>
    <row r="410" spans="1:16" ht="12.75" customHeight="1">
      <c r="A410" s="97">
        <v>280</v>
      </c>
      <c r="B410" s="123" t="s">
        <v>2602</v>
      </c>
      <c r="C410" s="95" t="s">
        <v>1880</v>
      </c>
      <c r="E410" s="97">
        <v>253</v>
      </c>
      <c r="F410" s="95" t="s">
        <v>685</v>
      </c>
      <c r="J410" s="95" t="s">
        <v>1968</v>
      </c>
      <c r="M410" s="106"/>
      <c r="N410" s="118"/>
      <c r="O410" s="185" t="s">
        <v>1342</v>
      </c>
      <c r="P410" s="188">
        <v>1</v>
      </c>
    </row>
    <row r="411" spans="1:16" ht="12.75" customHeight="1">
      <c r="A411" s="97">
        <v>281</v>
      </c>
      <c r="B411" s="123" t="s">
        <v>2603</v>
      </c>
      <c r="C411" s="95" t="s">
        <v>1880</v>
      </c>
      <c r="E411" s="97">
        <v>373</v>
      </c>
      <c r="F411" s="95" t="s">
        <v>686</v>
      </c>
      <c r="J411" s="95" t="s">
        <v>1969</v>
      </c>
      <c r="M411" s="106"/>
      <c r="N411" s="118"/>
      <c r="O411" s="185" t="s">
        <v>1342</v>
      </c>
      <c r="P411" s="188">
        <v>1</v>
      </c>
    </row>
    <row r="412" spans="1:16" ht="12.75" customHeight="1">
      <c r="A412" s="97">
        <v>282</v>
      </c>
      <c r="B412" s="123" t="s">
        <v>2604</v>
      </c>
      <c r="C412" s="95" t="s">
        <v>1880</v>
      </c>
      <c r="E412" s="97">
        <v>503</v>
      </c>
      <c r="F412" s="95" t="s">
        <v>687</v>
      </c>
      <c r="J412" s="95" t="s">
        <v>1970</v>
      </c>
      <c r="M412" s="106"/>
      <c r="N412" s="118"/>
      <c r="O412" s="185" t="s">
        <v>1342</v>
      </c>
      <c r="P412" s="188">
        <v>1</v>
      </c>
    </row>
    <row r="413" spans="1:16" ht="12.75" customHeight="1">
      <c r="A413" s="97">
        <v>283</v>
      </c>
      <c r="B413" s="123" t="s">
        <v>2605</v>
      </c>
      <c r="C413" s="95" t="s">
        <v>1880</v>
      </c>
      <c r="E413" s="97">
        <v>753</v>
      </c>
      <c r="F413" s="95" t="s">
        <v>688</v>
      </c>
      <c r="J413" s="95" t="s">
        <v>1971</v>
      </c>
      <c r="M413" s="106"/>
      <c r="N413" s="120"/>
      <c r="O413" s="185" t="s">
        <v>1342</v>
      </c>
      <c r="P413" s="188">
        <v>1</v>
      </c>
    </row>
    <row r="414" spans="2:16" ht="12.75" customHeight="1">
      <c r="B414" s="123"/>
      <c r="J414" s="95" t="s">
        <v>1711</v>
      </c>
      <c r="M414" s="106"/>
      <c r="N414" s="118"/>
      <c r="O414" s="185"/>
      <c r="P414" s="188">
        <v>0</v>
      </c>
    </row>
    <row r="415" spans="1:16" ht="12.75" customHeight="1">
      <c r="A415" s="110"/>
      <c r="B415" s="122"/>
      <c r="C415" s="108"/>
      <c r="D415" s="108"/>
      <c r="E415" s="110"/>
      <c r="F415" s="108"/>
      <c r="G415" s="108"/>
      <c r="H415" s="108"/>
      <c r="I415" s="110"/>
      <c r="J415" s="108" t="s">
        <v>1712</v>
      </c>
      <c r="K415" s="108"/>
      <c r="L415" s="108"/>
      <c r="M415" s="109"/>
      <c r="N415" s="119"/>
      <c r="O415" s="186"/>
      <c r="P415" s="189">
        <v>0</v>
      </c>
    </row>
    <row r="416" spans="1:16" ht="12.75" customHeight="1">
      <c r="A416" s="97">
        <v>284</v>
      </c>
      <c r="B416" s="123" t="s">
        <v>2606</v>
      </c>
      <c r="C416" s="95" t="s">
        <v>1880</v>
      </c>
      <c r="D416" s="95" t="s">
        <v>1330</v>
      </c>
      <c r="E416" s="97">
        <v>-147</v>
      </c>
      <c r="F416" s="95" t="s">
        <v>689</v>
      </c>
      <c r="G416" s="95" t="s">
        <v>1972</v>
      </c>
      <c r="J416" s="95" t="s">
        <v>77</v>
      </c>
      <c r="K416" s="95" t="s">
        <v>1055</v>
      </c>
      <c r="L416" s="95" t="s">
        <v>592</v>
      </c>
      <c r="M416" s="106" t="s">
        <v>602</v>
      </c>
      <c r="N416" s="118" t="s">
        <v>1982</v>
      </c>
      <c r="O416" s="185" t="s">
        <v>1342</v>
      </c>
      <c r="P416" s="188">
        <v>1</v>
      </c>
    </row>
    <row r="417" spans="1:16" ht="12.75" customHeight="1">
      <c r="A417" s="97">
        <v>285</v>
      </c>
      <c r="B417" s="123" t="s">
        <v>2607</v>
      </c>
      <c r="C417" s="95" t="s">
        <v>1880</v>
      </c>
      <c r="E417" s="97">
        <v>160</v>
      </c>
      <c r="F417" s="95" t="s">
        <v>690</v>
      </c>
      <c r="I417" s="316"/>
      <c r="J417" s="95" t="s">
        <v>78</v>
      </c>
      <c r="K417" s="95" t="s">
        <v>1056</v>
      </c>
      <c r="L417" s="95" t="s">
        <v>593</v>
      </c>
      <c r="M417" s="106" t="s">
        <v>1973</v>
      </c>
      <c r="N417" s="118" t="s">
        <v>1983</v>
      </c>
      <c r="O417" s="185" t="s">
        <v>1342</v>
      </c>
      <c r="P417" s="188">
        <v>1</v>
      </c>
    </row>
    <row r="418" spans="1:16" ht="12.75" customHeight="1">
      <c r="A418" s="97">
        <v>286</v>
      </c>
      <c r="B418" s="123" t="s">
        <v>2608</v>
      </c>
      <c r="C418" s="95" t="s">
        <v>1880</v>
      </c>
      <c r="E418" s="97">
        <v>253</v>
      </c>
      <c r="F418" s="95" t="s">
        <v>691</v>
      </c>
      <c r="J418" s="95" t="s">
        <v>79</v>
      </c>
      <c r="M418" s="106"/>
      <c r="N418" s="118"/>
      <c r="O418" s="185" t="s">
        <v>1342</v>
      </c>
      <c r="P418" s="188">
        <v>1</v>
      </c>
    </row>
    <row r="419" spans="1:16" ht="12.75" customHeight="1">
      <c r="A419" s="97">
        <v>287</v>
      </c>
      <c r="B419" s="123" t="s">
        <v>2609</v>
      </c>
      <c r="C419" s="95" t="s">
        <v>1880</v>
      </c>
      <c r="E419" s="97">
        <v>373</v>
      </c>
      <c r="F419" s="95" t="s">
        <v>692</v>
      </c>
      <c r="J419" s="95" t="s">
        <v>80</v>
      </c>
      <c r="M419" s="106"/>
      <c r="N419" s="118"/>
      <c r="O419" s="185" t="s">
        <v>1342</v>
      </c>
      <c r="P419" s="188">
        <v>1</v>
      </c>
    </row>
    <row r="420" spans="1:16" ht="12.75" customHeight="1">
      <c r="A420" s="97">
        <v>288</v>
      </c>
      <c r="B420" s="123" t="s">
        <v>2610</v>
      </c>
      <c r="C420" s="95" t="s">
        <v>1880</v>
      </c>
      <c r="E420" s="97">
        <v>503</v>
      </c>
      <c r="F420" s="95" t="s">
        <v>693</v>
      </c>
      <c r="J420" s="95" t="s">
        <v>81</v>
      </c>
      <c r="M420" s="106"/>
      <c r="N420" s="118"/>
      <c r="O420" s="185" t="s">
        <v>1342</v>
      </c>
      <c r="P420" s="188">
        <v>1</v>
      </c>
    </row>
    <row r="421" spans="1:16" ht="12.75" customHeight="1">
      <c r="A421" s="97">
        <v>289</v>
      </c>
      <c r="B421" s="123" t="s">
        <v>2611</v>
      </c>
      <c r="C421" s="95" t="s">
        <v>1880</v>
      </c>
      <c r="E421" s="97">
        <v>753</v>
      </c>
      <c r="F421" s="95" t="s">
        <v>694</v>
      </c>
      <c r="J421" s="95" t="s">
        <v>82</v>
      </c>
      <c r="M421" s="106"/>
      <c r="N421" s="120"/>
      <c r="O421" s="185" t="s">
        <v>1342</v>
      </c>
      <c r="P421" s="188">
        <v>1</v>
      </c>
    </row>
    <row r="422" spans="2:16" ht="12.75" customHeight="1">
      <c r="B422" s="123"/>
      <c r="J422" s="95" t="s">
        <v>1713</v>
      </c>
      <c r="M422" s="106"/>
      <c r="N422" s="118"/>
      <c r="O422" s="185"/>
      <c r="P422" s="188">
        <v>0</v>
      </c>
    </row>
    <row r="423" spans="1:16" ht="12.75" customHeight="1">
      <c r="A423" s="110"/>
      <c r="B423" s="122"/>
      <c r="C423" s="108"/>
      <c r="D423" s="108"/>
      <c r="E423" s="110"/>
      <c r="F423" s="108"/>
      <c r="G423" s="108"/>
      <c r="H423" s="108"/>
      <c r="I423" s="110"/>
      <c r="J423" s="108" t="s">
        <v>1714</v>
      </c>
      <c r="K423" s="108"/>
      <c r="L423" s="108"/>
      <c r="M423" s="109"/>
      <c r="N423" s="119"/>
      <c r="O423" s="186"/>
      <c r="P423" s="189">
        <v>0</v>
      </c>
    </row>
    <row r="424" spans="1:16" ht="12.75" customHeight="1">
      <c r="A424" s="97">
        <v>290</v>
      </c>
      <c r="B424" s="123" t="s">
        <v>2612</v>
      </c>
      <c r="C424" s="95" t="s">
        <v>1880</v>
      </c>
      <c r="D424" s="95" t="s">
        <v>1333</v>
      </c>
      <c r="E424" s="97">
        <v>-147</v>
      </c>
      <c r="F424" s="95" t="s">
        <v>695</v>
      </c>
      <c r="G424" s="95" t="s">
        <v>83</v>
      </c>
      <c r="J424" s="95" t="s">
        <v>84</v>
      </c>
      <c r="K424" s="95" t="s">
        <v>1055</v>
      </c>
      <c r="L424" s="95" t="s">
        <v>594</v>
      </c>
      <c r="M424" s="106" t="s">
        <v>1974</v>
      </c>
      <c r="N424" s="118" t="s">
        <v>1984</v>
      </c>
      <c r="O424" s="185" t="s">
        <v>1342</v>
      </c>
      <c r="P424" s="188">
        <v>1</v>
      </c>
    </row>
    <row r="425" spans="1:16" ht="12.75" customHeight="1">
      <c r="A425" s="97">
        <v>291</v>
      </c>
      <c r="B425" s="123" t="s">
        <v>2613</v>
      </c>
      <c r="C425" s="95" t="s">
        <v>1880</v>
      </c>
      <c r="E425" s="97">
        <v>160</v>
      </c>
      <c r="F425" s="95" t="s">
        <v>696</v>
      </c>
      <c r="I425" s="316"/>
      <c r="J425" s="95" t="s">
        <v>85</v>
      </c>
      <c r="K425" s="95" t="s">
        <v>1056</v>
      </c>
      <c r="L425" s="95" t="s">
        <v>595</v>
      </c>
      <c r="M425" s="106" t="s">
        <v>1975</v>
      </c>
      <c r="N425" s="118" t="s">
        <v>1985</v>
      </c>
      <c r="O425" s="185" t="s">
        <v>1342</v>
      </c>
      <c r="P425" s="188">
        <v>1</v>
      </c>
    </row>
    <row r="426" spans="1:16" ht="12.75" customHeight="1">
      <c r="A426" s="97">
        <v>292</v>
      </c>
      <c r="B426" s="123" t="s">
        <v>2614</v>
      </c>
      <c r="C426" s="95" t="s">
        <v>1880</v>
      </c>
      <c r="E426" s="97">
        <v>253</v>
      </c>
      <c r="F426" s="95" t="s">
        <v>697</v>
      </c>
      <c r="J426" s="95" t="s">
        <v>86</v>
      </c>
      <c r="M426" s="106"/>
      <c r="N426" s="118"/>
      <c r="O426" s="185" t="s">
        <v>1342</v>
      </c>
      <c r="P426" s="188">
        <v>1</v>
      </c>
    </row>
    <row r="427" spans="1:16" ht="12.75" customHeight="1">
      <c r="A427" s="97">
        <v>293</v>
      </c>
      <c r="B427" s="123" t="s">
        <v>2615</v>
      </c>
      <c r="C427" s="95" t="s">
        <v>1880</v>
      </c>
      <c r="E427" s="97">
        <v>373</v>
      </c>
      <c r="F427" s="95" t="s">
        <v>698</v>
      </c>
      <c r="J427" s="95" t="s">
        <v>87</v>
      </c>
      <c r="M427" s="106"/>
      <c r="N427" s="118"/>
      <c r="O427" s="185" t="s">
        <v>1342</v>
      </c>
      <c r="P427" s="188">
        <v>1</v>
      </c>
    </row>
    <row r="428" spans="1:16" ht="12.75" customHeight="1">
      <c r="A428" s="97">
        <v>294</v>
      </c>
      <c r="B428" s="123" t="s">
        <v>2616</v>
      </c>
      <c r="C428" s="95" t="s">
        <v>1880</v>
      </c>
      <c r="E428" s="97">
        <v>503</v>
      </c>
      <c r="F428" s="95" t="s">
        <v>699</v>
      </c>
      <c r="J428" s="95" t="s">
        <v>88</v>
      </c>
      <c r="M428" s="106"/>
      <c r="N428" s="118"/>
      <c r="O428" s="185" t="s">
        <v>1342</v>
      </c>
      <c r="P428" s="188">
        <v>1</v>
      </c>
    </row>
    <row r="429" spans="1:16" ht="12.75" customHeight="1">
      <c r="A429" s="97">
        <v>295</v>
      </c>
      <c r="B429" s="123" t="s">
        <v>2617</v>
      </c>
      <c r="C429" s="95" t="s">
        <v>1880</v>
      </c>
      <c r="E429" s="97">
        <v>753</v>
      </c>
      <c r="F429" s="95" t="s">
        <v>700</v>
      </c>
      <c r="J429" s="95" t="s">
        <v>89</v>
      </c>
      <c r="M429" s="106"/>
      <c r="N429" s="120"/>
      <c r="O429" s="185" t="s">
        <v>1342</v>
      </c>
      <c r="P429" s="188">
        <v>1</v>
      </c>
    </row>
    <row r="430" spans="2:16" ht="12.75" customHeight="1">
      <c r="B430" s="123"/>
      <c r="J430" s="95" t="s">
        <v>1715</v>
      </c>
      <c r="M430" s="106"/>
      <c r="N430" s="118"/>
      <c r="O430" s="185"/>
      <c r="P430" s="188">
        <v>0</v>
      </c>
    </row>
    <row r="431" spans="1:16" ht="12.75" customHeight="1">
      <c r="A431" s="110"/>
      <c r="B431" s="122"/>
      <c r="C431" s="108"/>
      <c r="D431" s="108"/>
      <c r="E431" s="110"/>
      <c r="F431" s="108"/>
      <c r="G431" s="108"/>
      <c r="H431" s="108"/>
      <c r="I431" s="110"/>
      <c r="J431" s="108" t="s">
        <v>1716</v>
      </c>
      <c r="K431" s="108"/>
      <c r="L431" s="108"/>
      <c r="M431" s="109"/>
      <c r="N431" s="119"/>
      <c r="O431" s="186"/>
      <c r="P431" s="189">
        <v>0</v>
      </c>
    </row>
    <row r="432" spans="2:16" ht="12.75" customHeight="1">
      <c r="B432" s="123"/>
      <c r="M432" s="106"/>
      <c r="N432" s="120"/>
      <c r="O432" s="185"/>
      <c r="P432" s="187"/>
    </row>
    <row r="433" spans="2:15" ht="12.75" customHeight="1">
      <c r="B433" s="96"/>
      <c r="F433" s="251"/>
      <c r="I433" s="191" t="s">
        <v>3342</v>
      </c>
      <c r="K433" s="100"/>
      <c r="N433" s="101"/>
      <c r="O433" s="179"/>
    </row>
    <row r="434" spans="5:16" ht="12.75" customHeight="1">
      <c r="E434" s="95"/>
      <c r="J434" s="95" t="s">
        <v>506</v>
      </c>
      <c r="K434" s="95" t="s">
        <v>507</v>
      </c>
      <c r="M434" s="95" t="s">
        <v>508</v>
      </c>
      <c r="N434" s="102" t="s">
        <v>509</v>
      </c>
      <c r="P434" s="187"/>
    </row>
    <row r="435" spans="1:16" ht="12.75" customHeight="1">
      <c r="A435" s="104" t="s">
        <v>510</v>
      </c>
      <c r="B435" s="103" t="s">
        <v>1228</v>
      </c>
      <c r="C435" s="103" t="s">
        <v>511</v>
      </c>
      <c r="D435" s="103" t="s">
        <v>3332</v>
      </c>
      <c r="E435" s="104" t="s">
        <v>1613</v>
      </c>
      <c r="F435" s="130" t="s">
        <v>513</v>
      </c>
      <c r="G435" s="103" t="s">
        <v>514</v>
      </c>
      <c r="H435" s="103" t="s">
        <v>3344</v>
      </c>
      <c r="I435" s="104" t="s">
        <v>1878</v>
      </c>
      <c r="J435" s="86" t="s">
        <v>3345</v>
      </c>
      <c r="K435" s="132" t="s">
        <v>1614</v>
      </c>
      <c r="L435" s="86" t="s">
        <v>1615</v>
      </c>
      <c r="M435" s="131" t="s">
        <v>1616</v>
      </c>
      <c r="N435" s="86" t="s">
        <v>1617</v>
      </c>
      <c r="O435" s="104" t="s">
        <v>512</v>
      </c>
      <c r="P435" s="178" t="s">
        <v>1553</v>
      </c>
    </row>
    <row r="436" spans="5:16" ht="12.75" customHeight="1">
      <c r="E436" s="95"/>
      <c r="I436" s="97" t="s">
        <v>1879</v>
      </c>
      <c r="K436" s="132"/>
      <c r="L436" s="101"/>
      <c r="M436" s="97"/>
      <c r="P436" s="187"/>
    </row>
    <row r="437" spans="11:16" ht="12.75" customHeight="1">
      <c r="K437" s="97"/>
      <c r="L437" s="101"/>
      <c r="P437" s="187"/>
    </row>
    <row r="438" spans="1:16" ht="12.75" customHeight="1">
      <c r="A438" s="97">
        <v>296</v>
      </c>
      <c r="B438" s="123" t="s">
        <v>2618</v>
      </c>
      <c r="C438" s="95" t="s">
        <v>1880</v>
      </c>
      <c r="D438" s="95" t="s">
        <v>1336</v>
      </c>
      <c r="E438" s="97">
        <v>-147</v>
      </c>
      <c r="F438" s="95" t="s">
        <v>701</v>
      </c>
      <c r="G438" s="95" t="s">
        <v>90</v>
      </c>
      <c r="J438" s="95" t="s">
        <v>91</v>
      </c>
      <c r="K438" s="95" t="s">
        <v>1055</v>
      </c>
      <c r="L438" s="95" t="s">
        <v>596</v>
      </c>
      <c r="M438" s="106" t="s">
        <v>1976</v>
      </c>
      <c r="N438" s="118" t="s">
        <v>1986</v>
      </c>
      <c r="O438" s="185" t="s">
        <v>1342</v>
      </c>
      <c r="P438" s="188">
        <v>1</v>
      </c>
    </row>
    <row r="439" spans="1:16" ht="12.75" customHeight="1">
      <c r="A439" s="97">
        <v>297</v>
      </c>
      <c r="B439" s="123" t="s">
        <v>2619</v>
      </c>
      <c r="C439" s="95" t="s">
        <v>1880</v>
      </c>
      <c r="E439" s="97">
        <v>160</v>
      </c>
      <c r="F439" s="95" t="s">
        <v>702</v>
      </c>
      <c r="I439" s="316"/>
      <c r="J439" s="95" t="s">
        <v>92</v>
      </c>
      <c r="K439" s="95" t="s">
        <v>1056</v>
      </c>
      <c r="L439" s="95" t="s">
        <v>597</v>
      </c>
      <c r="M439" s="106" t="s">
        <v>1977</v>
      </c>
      <c r="N439" s="118" t="s">
        <v>1987</v>
      </c>
      <c r="O439" s="185" t="s">
        <v>1342</v>
      </c>
      <c r="P439" s="188">
        <v>1</v>
      </c>
    </row>
    <row r="440" spans="1:16" ht="12.75" customHeight="1">
      <c r="A440" s="97">
        <v>298</v>
      </c>
      <c r="B440" s="123" t="s">
        <v>2620</v>
      </c>
      <c r="C440" s="95" t="s">
        <v>1880</v>
      </c>
      <c r="E440" s="97">
        <v>253</v>
      </c>
      <c r="F440" s="95" t="s">
        <v>703</v>
      </c>
      <c r="J440" s="95" t="s">
        <v>93</v>
      </c>
      <c r="M440" s="106"/>
      <c r="N440" s="118"/>
      <c r="O440" s="185" t="s">
        <v>1342</v>
      </c>
      <c r="P440" s="188">
        <v>1</v>
      </c>
    </row>
    <row r="441" spans="1:16" ht="12.75" customHeight="1">
      <c r="A441" s="97">
        <v>299</v>
      </c>
      <c r="B441" s="123" t="s">
        <v>2621</v>
      </c>
      <c r="C441" s="95" t="s">
        <v>1880</v>
      </c>
      <c r="E441" s="97">
        <v>373</v>
      </c>
      <c r="F441" s="95" t="s">
        <v>704</v>
      </c>
      <c r="J441" s="95" t="s">
        <v>94</v>
      </c>
      <c r="M441" s="106"/>
      <c r="N441" s="118"/>
      <c r="O441" s="185" t="s">
        <v>1342</v>
      </c>
      <c r="P441" s="188">
        <v>1</v>
      </c>
    </row>
    <row r="442" spans="1:16" ht="12.75" customHeight="1">
      <c r="A442" s="97">
        <v>300</v>
      </c>
      <c r="B442" s="123" t="s">
        <v>2622</v>
      </c>
      <c r="C442" s="95" t="s">
        <v>1880</v>
      </c>
      <c r="E442" s="97">
        <v>503</v>
      </c>
      <c r="F442" s="95" t="s">
        <v>705</v>
      </c>
      <c r="J442" s="95" t="s">
        <v>95</v>
      </c>
      <c r="M442" s="106"/>
      <c r="N442" s="118"/>
      <c r="O442" s="185" t="s">
        <v>1342</v>
      </c>
      <c r="P442" s="188">
        <v>1</v>
      </c>
    </row>
    <row r="443" spans="1:16" ht="12.75" customHeight="1">
      <c r="A443" s="97">
        <v>301</v>
      </c>
      <c r="B443" s="123" t="s">
        <v>2623</v>
      </c>
      <c r="C443" s="95" t="s">
        <v>1880</v>
      </c>
      <c r="E443" s="97">
        <v>753</v>
      </c>
      <c r="F443" s="95" t="s">
        <v>706</v>
      </c>
      <c r="J443" s="95" t="s">
        <v>96</v>
      </c>
      <c r="M443" s="106"/>
      <c r="N443" s="120"/>
      <c r="O443" s="185" t="s">
        <v>1342</v>
      </c>
      <c r="P443" s="188">
        <v>1</v>
      </c>
    </row>
    <row r="444" spans="2:16" ht="12.75" customHeight="1">
      <c r="B444" s="123"/>
      <c r="J444" s="95" t="s">
        <v>1717</v>
      </c>
      <c r="M444" s="106"/>
      <c r="N444" s="118"/>
      <c r="O444" s="185"/>
      <c r="P444" s="188">
        <v>0</v>
      </c>
    </row>
    <row r="445" spans="1:16" ht="12.75" customHeight="1">
      <c r="A445" s="110"/>
      <c r="B445" s="122"/>
      <c r="C445" s="108"/>
      <c r="D445" s="108"/>
      <c r="E445" s="110"/>
      <c r="F445" s="108"/>
      <c r="G445" s="108"/>
      <c r="H445" s="108"/>
      <c r="I445" s="110"/>
      <c r="J445" s="108" t="s">
        <v>1718</v>
      </c>
      <c r="K445" s="108"/>
      <c r="L445" s="108"/>
      <c r="M445" s="109"/>
      <c r="N445" s="119"/>
      <c r="O445" s="186"/>
      <c r="P445" s="189">
        <v>0</v>
      </c>
    </row>
    <row r="446" spans="1:16" ht="12.75" customHeight="1">
      <c r="A446" s="97">
        <v>302</v>
      </c>
      <c r="B446" s="123" t="s">
        <v>2624</v>
      </c>
      <c r="C446" s="95" t="s">
        <v>1880</v>
      </c>
      <c r="D446" s="95" t="s">
        <v>1339</v>
      </c>
      <c r="E446" s="97">
        <v>-147</v>
      </c>
      <c r="F446" s="95" t="s">
        <v>707</v>
      </c>
      <c r="G446" s="95" t="s">
        <v>97</v>
      </c>
      <c r="J446" s="95" t="s">
        <v>98</v>
      </c>
      <c r="K446" s="95" t="s">
        <v>1055</v>
      </c>
      <c r="L446" s="95" t="s">
        <v>598</v>
      </c>
      <c r="M446" s="106" t="s">
        <v>1978</v>
      </c>
      <c r="N446" s="118" t="s">
        <v>1988</v>
      </c>
      <c r="O446" s="185" t="s">
        <v>1342</v>
      </c>
      <c r="P446" s="188">
        <v>1</v>
      </c>
    </row>
    <row r="447" spans="1:16" ht="12.75" customHeight="1">
      <c r="A447" s="97">
        <v>303</v>
      </c>
      <c r="B447" s="123" t="s">
        <v>2625</v>
      </c>
      <c r="C447" s="95" t="s">
        <v>1880</v>
      </c>
      <c r="E447" s="97">
        <v>160</v>
      </c>
      <c r="F447" s="95" t="s">
        <v>708</v>
      </c>
      <c r="I447" s="316"/>
      <c r="J447" s="95" t="s">
        <v>99</v>
      </c>
      <c r="K447" s="95" t="s">
        <v>1056</v>
      </c>
      <c r="L447" s="95" t="s">
        <v>599</v>
      </c>
      <c r="M447" s="106" t="s">
        <v>1979</v>
      </c>
      <c r="N447" s="118" t="s">
        <v>1989</v>
      </c>
      <c r="O447" s="185" t="s">
        <v>1342</v>
      </c>
      <c r="P447" s="188">
        <v>1</v>
      </c>
    </row>
    <row r="448" spans="1:16" ht="12.75" customHeight="1">
      <c r="A448" s="97">
        <v>304</v>
      </c>
      <c r="B448" s="123" t="s">
        <v>2626</v>
      </c>
      <c r="C448" s="95" t="s">
        <v>1880</v>
      </c>
      <c r="E448" s="97">
        <v>253</v>
      </c>
      <c r="F448" s="95" t="s">
        <v>709</v>
      </c>
      <c r="J448" s="95" t="s">
        <v>100</v>
      </c>
      <c r="M448" s="106"/>
      <c r="N448" s="118"/>
      <c r="O448" s="185" t="s">
        <v>1342</v>
      </c>
      <c r="P448" s="188">
        <v>1</v>
      </c>
    </row>
    <row r="449" spans="1:16" ht="12.75" customHeight="1">
      <c r="A449" s="97">
        <v>305</v>
      </c>
      <c r="B449" s="123" t="s">
        <v>2627</v>
      </c>
      <c r="C449" s="95" t="s">
        <v>1880</v>
      </c>
      <c r="E449" s="97">
        <v>373</v>
      </c>
      <c r="F449" s="95" t="s">
        <v>710</v>
      </c>
      <c r="J449" s="95" t="s">
        <v>101</v>
      </c>
      <c r="M449" s="106"/>
      <c r="N449" s="118"/>
      <c r="O449" s="185" t="s">
        <v>1342</v>
      </c>
      <c r="P449" s="188">
        <v>1</v>
      </c>
    </row>
    <row r="450" spans="1:16" s="105" customFormat="1" ht="12.75" customHeight="1">
      <c r="A450" s="97">
        <v>306</v>
      </c>
      <c r="B450" s="123" t="s">
        <v>2628</v>
      </c>
      <c r="C450" s="95" t="s">
        <v>1880</v>
      </c>
      <c r="D450" s="95"/>
      <c r="E450" s="97">
        <v>503</v>
      </c>
      <c r="F450" s="95" t="s">
        <v>711</v>
      </c>
      <c r="G450" s="95"/>
      <c r="H450" s="95"/>
      <c r="I450" s="97"/>
      <c r="J450" s="95" t="s">
        <v>102</v>
      </c>
      <c r="K450" s="95"/>
      <c r="L450" s="95"/>
      <c r="M450" s="106"/>
      <c r="N450" s="118"/>
      <c r="O450" s="185" t="s">
        <v>1342</v>
      </c>
      <c r="P450" s="188">
        <v>1</v>
      </c>
    </row>
    <row r="451" spans="1:16" s="105" customFormat="1" ht="12.75" customHeight="1">
      <c r="A451" s="97">
        <v>307</v>
      </c>
      <c r="B451" s="123" t="s">
        <v>2629</v>
      </c>
      <c r="C451" s="95" t="s">
        <v>1880</v>
      </c>
      <c r="D451" s="95"/>
      <c r="E451" s="97">
        <v>753</v>
      </c>
      <c r="F451" s="95" t="s">
        <v>712</v>
      </c>
      <c r="G451" s="95"/>
      <c r="H451" s="95"/>
      <c r="I451" s="97"/>
      <c r="J451" s="95" t="s">
        <v>103</v>
      </c>
      <c r="K451" s="95"/>
      <c r="L451" s="95"/>
      <c r="M451" s="106"/>
      <c r="N451" s="120"/>
      <c r="O451" s="185" t="s">
        <v>1342</v>
      </c>
      <c r="P451" s="188">
        <v>1</v>
      </c>
    </row>
    <row r="452" spans="2:16" ht="12.75" customHeight="1">
      <c r="B452" s="123"/>
      <c r="J452" s="95" t="s">
        <v>1719</v>
      </c>
      <c r="M452" s="106"/>
      <c r="N452" s="118"/>
      <c r="O452" s="185"/>
      <c r="P452" s="188">
        <v>0</v>
      </c>
    </row>
    <row r="453" spans="1:16" ht="12.75" customHeight="1">
      <c r="A453" s="110"/>
      <c r="B453" s="122"/>
      <c r="C453" s="108"/>
      <c r="D453" s="108"/>
      <c r="E453" s="110"/>
      <c r="F453" s="108"/>
      <c r="G453" s="108"/>
      <c r="H453" s="108"/>
      <c r="I453" s="110"/>
      <c r="J453" s="108" t="s">
        <v>1720</v>
      </c>
      <c r="K453" s="108"/>
      <c r="L453" s="108"/>
      <c r="M453" s="109"/>
      <c r="N453" s="119"/>
      <c r="O453" s="186"/>
      <c r="P453" s="189">
        <v>0</v>
      </c>
    </row>
    <row r="454" spans="1:16" ht="12.75" customHeight="1">
      <c r="A454" s="97">
        <v>308</v>
      </c>
      <c r="B454" s="123" t="s">
        <v>2630</v>
      </c>
      <c r="C454" s="95" t="s">
        <v>1880</v>
      </c>
      <c r="D454" s="95" t="s">
        <v>1340</v>
      </c>
      <c r="E454" s="97">
        <v>-147</v>
      </c>
      <c r="F454" s="95" t="s">
        <v>713</v>
      </c>
      <c r="G454" s="95" t="s">
        <v>104</v>
      </c>
      <c r="J454" s="95" t="s">
        <v>105</v>
      </c>
      <c r="K454" s="95" t="s">
        <v>1055</v>
      </c>
      <c r="L454" s="95" t="s">
        <v>600</v>
      </c>
      <c r="M454" s="106" t="s">
        <v>1980</v>
      </c>
      <c r="N454" s="118" t="s">
        <v>1990</v>
      </c>
      <c r="O454" s="185" t="s">
        <v>1342</v>
      </c>
      <c r="P454" s="188">
        <v>1</v>
      </c>
    </row>
    <row r="455" spans="1:16" ht="12.75" customHeight="1">
      <c r="A455" s="97">
        <v>309</v>
      </c>
      <c r="B455" s="123" t="s">
        <v>2631</v>
      </c>
      <c r="C455" s="95" t="s">
        <v>1880</v>
      </c>
      <c r="E455" s="97">
        <v>160</v>
      </c>
      <c r="F455" s="95" t="s">
        <v>714</v>
      </c>
      <c r="I455" s="316"/>
      <c r="J455" s="95" t="s">
        <v>106</v>
      </c>
      <c r="K455" s="95" t="s">
        <v>1056</v>
      </c>
      <c r="L455" s="95" t="s">
        <v>601</v>
      </c>
      <c r="M455" s="106" t="s">
        <v>1981</v>
      </c>
      <c r="N455" s="118" t="s">
        <v>1991</v>
      </c>
      <c r="O455" s="185" t="s">
        <v>1342</v>
      </c>
      <c r="P455" s="188">
        <v>1</v>
      </c>
    </row>
    <row r="456" spans="1:16" ht="12.75" customHeight="1">
      <c r="A456" s="97">
        <v>310</v>
      </c>
      <c r="B456" s="123" t="s">
        <v>2632</v>
      </c>
      <c r="C456" s="95" t="s">
        <v>1880</v>
      </c>
      <c r="E456" s="97">
        <v>253</v>
      </c>
      <c r="F456" s="95" t="s">
        <v>715</v>
      </c>
      <c r="I456" s="113"/>
      <c r="J456" s="95" t="s">
        <v>107</v>
      </c>
      <c r="M456" s="106"/>
      <c r="N456" s="118"/>
      <c r="O456" s="185" t="s">
        <v>1342</v>
      </c>
      <c r="P456" s="188">
        <v>1</v>
      </c>
    </row>
    <row r="457" spans="1:16" ht="12.75">
      <c r="A457" s="97">
        <v>311</v>
      </c>
      <c r="B457" s="123" t="s">
        <v>2633</v>
      </c>
      <c r="C457" s="95" t="s">
        <v>1880</v>
      </c>
      <c r="E457" s="97">
        <v>373</v>
      </c>
      <c r="F457" s="95" t="s">
        <v>716</v>
      </c>
      <c r="J457" s="95" t="s">
        <v>108</v>
      </c>
      <c r="M457" s="106"/>
      <c r="N457" s="118"/>
      <c r="O457" s="185" t="s">
        <v>1342</v>
      </c>
      <c r="P457" s="188">
        <v>1</v>
      </c>
    </row>
    <row r="458" spans="1:16" ht="12.75" customHeight="1">
      <c r="A458" s="97">
        <v>312</v>
      </c>
      <c r="B458" s="123" t="s">
        <v>2634</v>
      </c>
      <c r="C458" s="95" t="s">
        <v>1880</v>
      </c>
      <c r="E458" s="97">
        <v>503</v>
      </c>
      <c r="F458" s="95" t="s">
        <v>717</v>
      </c>
      <c r="J458" s="95" t="s">
        <v>109</v>
      </c>
      <c r="M458" s="106"/>
      <c r="N458" s="118"/>
      <c r="O458" s="185" t="s">
        <v>1342</v>
      </c>
      <c r="P458" s="188">
        <v>1</v>
      </c>
    </row>
    <row r="459" spans="1:16" s="105" customFormat="1" ht="12.75" customHeight="1">
      <c r="A459" s="47">
        <v>313</v>
      </c>
      <c r="B459" s="130" t="s">
        <v>3186</v>
      </c>
      <c r="C459" s="95" t="s">
        <v>1880</v>
      </c>
      <c r="D459" s="95"/>
      <c r="E459" s="97">
        <v>753</v>
      </c>
      <c r="F459" s="95" t="s">
        <v>718</v>
      </c>
      <c r="G459" s="95"/>
      <c r="H459" s="95"/>
      <c r="I459" s="97"/>
      <c r="J459" s="95" t="s">
        <v>1721</v>
      </c>
      <c r="K459" s="95"/>
      <c r="L459" s="95"/>
      <c r="M459" s="106"/>
      <c r="N459" s="118"/>
      <c r="O459" s="185" t="s">
        <v>1342</v>
      </c>
      <c r="P459" s="188">
        <v>1</v>
      </c>
    </row>
    <row r="460" spans="4:16" ht="12.75" customHeight="1">
      <c r="D460" s="106"/>
      <c r="E460" s="113"/>
      <c r="G460" s="106"/>
      <c r="H460" s="106"/>
      <c r="J460" s="95" t="s">
        <v>1721</v>
      </c>
      <c r="M460" s="106"/>
      <c r="N460" s="118"/>
      <c r="O460" s="185"/>
      <c r="P460" s="188">
        <v>0</v>
      </c>
    </row>
    <row r="461" spans="1:16" ht="12.75" customHeight="1">
      <c r="A461" s="110"/>
      <c r="B461" s="108"/>
      <c r="C461" s="108"/>
      <c r="D461" s="108"/>
      <c r="E461" s="110"/>
      <c r="F461" s="108"/>
      <c r="G461" s="108"/>
      <c r="H461" s="108"/>
      <c r="I461" s="110"/>
      <c r="J461" s="108" t="s">
        <v>3187</v>
      </c>
      <c r="K461" s="108"/>
      <c r="L461" s="108"/>
      <c r="M461" s="109"/>
      <c r="N461" s="119"/>
      <c r="O461" s="186"/>
      <c r="P461" s="189">
        <v>0</v>
      </c>
    </row>
    <row r="462" ht="12.75" customHeight="1">
      <c r="N462" s="95"/>
    </row>
    <row r="463" spans="1:16" s="105" customFormat="1" ht="12.75" customHeight="1">
      <c r="A463" s="97"/>
      <c r="B463" s="95"/>
      <c r="C463" s="95"/>
      <c r="D463" s="95"/>
      <c r="E463" s="97"/>
      <c r="F463" s="95"/>
      <c r="G463" s="95"/>
      <c r="H463" s="95"/>
      <c r="I463" s="97"/>
      <c r="J463" s="95"/>
      <c r="K463" s="95"/>
      <c r="L463" s="95"/>
      <c r="M463" s="95"/>
      <c r="N463" s="95"/>
      <c r="O463" s="97"/>
      <c r="P463" s="15"/>
    </row>
    <row r="464" spans="1:16" s="105" customFormat="1" ht="12.75" customHeight="1">
      <c r="A464" s="97"/>
      <c r="B464" s="95"/>
      <c r="C464" s="95"/>
      <c r="D464" s="95"/>
      <c r="E464" s="97"/>
      <c r="F464" s="95"/>
      <c r="G464" s="95"/>
      <c r="H464" s="95"/>
      <c r="I464" s="97"/>
      <c r="J464" s="95"/>
      <c r="K464" s="95"/>
      <c r="L464" s="95"/>
      <c r="M464" s="95"/>
      <c r="N464" s="95"/>
      <c r="O464" s="97"/>
      <c r="P464" s="15"/>
    </row>
    <row r="465" ht="12.75" customHeight="1">
      <c r="N465" s="95"/>
    </row>
    <row r="466" ht="12.75" customHeight="1">
      <c r="N466" s="95"/>
    </row>
    <row r="467" ht="12.75" customHeight="1">
      <c r="N467" s="95"/>
    </row>
    <row r="468" ht="12.75" customHeight="1">
      <c r="N468" s="95"/>
    </row>
    <row r="469" ht="12.75" customHeight="1">
      <c r="N469" s="95"/>
    </row>
    <row r="470" ht="12.75" customHeight="1">
      <c r="N470" s="95"/>
    </row>
    <row r="471" ht="12.75" customHeight="1">
      <c r="N471" s="95"/>
    </row>
    <row r="472" ht="12.75" customHeight="1">
      <c r="N472" s="95"/>
    </row>
    <row r="473" ht="12.75" customHeight="1">
      <c r="N473" s="95"/>
    </row>
    <row r="474" ht="12.75" customHeight="1">
      <c r="N474" s="95"/>
    </row>
    <row r="475" ht="12.75" customHeight="1">
      <c r="N475" s="95"/>
    </row>
    <row r="476" ht="12.75" customHeight="1">
      <c r="N476" s="95"/>
    </row>
    <row r="477" ht="12.75" customHeight="1">
      <c r="N477" s="95"/>
    </row>
    <row r="478" ht="12.75" customHeight="1">
      <c r="N478" s="95"/>
    </row>
    <row r="479" ht="12.75">
      <c r="N479" s="95"/>
    </row>
    <row r="480" ht="12.75">
      <c r="N480" s="95"/>
    </row>
    <row r="481" ht="12.75">
      <c r="N481" s="95"/>
    </row>
    <row r="482" ht="12.75">
      <c r="N482" s="95"/>
    </row>
    <row r="483" ht="12.75">
      <c r="N483" s="95"/>
    </row>
    <row r="484" ht="12.75">
      <c r="N484" s="95"/>
    </row>
    <row r="485" ht="12.75">
      <c r="N485" s="95"/>
    </row>
    <row r="486" ht="12.75">
      <c r="N486" s="95"/>
    </row>
    <row r="487" ht="12.75">
      <c r="N487" s="95"/>
    </row>
    <row r="488" ht="12.75">
      <c r="N488" s="95"/>
    </row>
    <row r="489" ht="12.75">
      <c r="N489" s="95"/>
    </row>
    <row r="490" ht="12.75">
      <c r="N490" s="95"/>
    </row>
    <row r="491" ht="12.75">
      <c r="N491" s="95"/>
    </row>
    <row r="492" ht="12.75">
      <c r="N492" s="95"/>
    </row>
    <row r="493" ht="12.75">
      <c r="N493" s="95"/>
    </row>
    <row r="494" ht="12.75">
      <c r="N494" s="95"/>
    </row>
    <row r="495" ht="12.75">
      <c r="N495" s="95"/>
    </row>
    <row r="496" ht="12.75">
      <c r="N496" s="95"/>
    </row>
    <row r="497" ht="12.75">
      <c r="N497" s="95"/>
    </row>
    <row r="498" ht="12.75">
      <c r="N498" s="95"/>
    </row>
    <row r="499" ht="12.75">
      <c r="N499" s="95"/>
    </row>
    <row r="500" ht="12.75">
      <c r="N500" s="95"/>
    </row>
    <row r="501" ht="12.75">
      <c r="N501" s="95"/>
    </row>
    <row r="502" ht="12.75">
      <c r="N502" s="95"/>
    </row>
    <row r="503" ht="12.75">
      <c r="N503" s="95"/>
    </row>
    <row r="504" ht="12.75">
      <c r="N504" s="95"/>
    </row>
    <row r="505" ht="12.75">
      <c r="N505" s="95"/>
    </row>
    <row r="506" ht="12.75">
      <c r="N506" s="95"/>
    </row>
    <row r="507" ht="12.75">
      <c r="N507" s="95"/>
    </row>
    <row r="508" ht="12.75">
      <c r="N508" s="95"/>
    </row>
    <row r="509" ht="12.75">
      <c r="N509" s="95"/>
    </row>
    <row r="510" ht="12.75">
      <c r="N510" s="95"/>
    </row>
    <row r="511" ht="12.75">
      <c r="N511" s="95"/>
    </row>
    <row r="512" ht="12.75">
      <c r="N512" s="95"/>
    </row>
    <row r="513" ht="12.75">
      <c r="N513" s="95"/>
    </row>
    <row r="514" ht="12.75">
      <c r="N514" s="95"/>
    </row>
    <row r="515" ht="12.75">
      <c r="N515" s="95"/>
    </row>
    <row r="516" ht="12.75">
      <c r="N516" s="95"/>
    </row>
    <row r="517" ht="12.75">
      <c r="N517" s="95"/>
    </row>
    <row r="518" ht="12.75">
      <c r="N518" s="95"/>
    </row>
    <row r="519" ht="12.75">
      <c r="N519" s="95"/>
    </row>
    <row r="520" ht="12.75">
      <c r="N520" s="95"/>
    </row>
    <row r="521" ht="12.75">
      <c r="N521" s="95"/>
    </row>
    <row r="522" ht="12.75">
      <c r="N522" s="95"/>
    </row>
    <row r="523" ht="12.75">
      <c r="N523" s="95"/>
    </row>
    <row r="524" ht="12.75">
      <c r="N524" s="95"/>
    </row>
    <row r="525" ht="12.75">
      <c r="N525" s="95"/>
    </row>
    <row r="526" ht="12.75">
      <c r="N526" s="95"/>
    </row>
    <row r="527" ht="12.75">
      <c r="N527" s="95"/>
    </row>
    <row r="528" ht="12.75">
      <c r="N528" s="95"/>
    </row>
    <row r="529" ht="12.75">
      <c r="N529" s="95"/>
    </row>
    <row r="530" ht="12.75">
      <c r="N530" s="95"/>
    </row>
    <row r="531" ht="12.75">
      <c r="N531" s="95"/>
    </row>
    <row r="532" ht="12.75">
      <c r="N532" s="95"/>
    </row>
    <row r="533" ht="12.75">
      <c r="N533" s="95"/>
    </row>
    <row r="534" ht="12.75">
      <c r="N534" s="95"/>
    </row>
    <row r="535" ht="12.75">
      <c r="N535" s="95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G226"/>
  <sheetViews>
    <sheetView workbookViewId="0" topLeftCell="A67">
      <selection activeCell="D82" sqref="D82"/>
    </sheetView>
  </sheetViews>
  <sheetFormatPr defaultColWidth="9.140625" defaultRowHeight="12.75"/>
  <cols>
    <col min="1" max="1" width="6.28125" style="5" customWidth="1"/>
    <col min="2" max="2" width="13.00390625" style="1" customWidth="1"/>
    <col min="3" max="3" width="5.7109375" style="1" customWidth="1"/>
    <col min="4" max="4" width="10.8515625" style="13" customWidth="1"/>
    <col min="5" max="5" width="6.421875" style="0" customWidth="1"/>
    <col min="6" max="6" width="11.7109375" style="0" customWidth="1"/>
    <col min="7" max="7" width="5.140625" style="5" customWidth="1"/>
    <col min="8" max="8" width="3.8515625" style="11" customWidth="1"/>
    <col min="9" max="9" width="3.00390625" style="5" customWidth="1"/>
    <col min="10" max="10" width="32.00390625" style="46" customWidth="1"/>
    <col min="11" max="11" width="4.8515625" style="47" customWidth="1"/>
    <col min="12" max="12" width="13.28125" style="1" customWidth="1"/>
    <col min="13" max="13" width="5.7109375" style="1" customWidth="1"/>
    <col min="14" max="14" width="13.57421875" style="11" customWidth="1"/>
    <col min="15" max="15" width="6.00390625" style="0" customWidth="1"/>
    <col min="16" max="16" width="12.00390625" style="188" customWidth="1"/>
    <col min="17" max="17" width="4.8515625" style="47" customWidth="1"/>
    <col min="18" max="19" width="4.28125" style="5" customWidth="1"/>
    <col min="20" max="20" width="31.7109375" style="5" customWidth="1"/>
    <col min="21" max="21" width="11.140625" style="11" customWidth="1"/>
    <col min="22" max="22" width="6.140625" style="48" customWidth="1"/>
    <col min="23" max="23" width="6.140625" style="5" customWidth="1"/>
    <col min="24" max="24" width="11.57421875" style="1" customWidth="1"/>
    <col min="25" max="25" width="13.00390625" style="11" customWidth="1"/>
    <col min="26" max="26" width="4.8515625" style="5" customWidth="1"/>
    <col min="27" max="27" width="11.140625" style="11" customWidth="1"/>
    <col min="28" max="28" width="5.8515625" style="5" customWidth="1"/>
    <col min="29" max="29" width="5.421875" style="5" customWidth="1"/>
    <col min="30" max="30" width="11.57421875" style="1" customWidth="1"/>
    <col min="31" max="31" width="13.140625" style="13" customWidth="1"/>
  </cols>
  <sheetData>
    <row r="1" spans="1:31" ht="15.75">
      <c r="A1" s="35"/>
      <c r="B1" s="366" t="s">
        <v>2726</v>
      </c>
      <c r="C1" s="36"/>
      <c r="D1" s="37" t="s">
        <v>1226</v>
      </c>
      <c r="G1" s="35"/>
      <c r="H1" s="3"/>
      <c r="I1" s="38"/>
      <c r="J1" s="38"/>
      <c r="K1" s="39"/>
      <c r="L1" s="366" t="s">
        <v>2726</v>
      </c>
      <c r="M1" s="36"/>
      <c r="N1" s="2" t="s">
        <v>3328</v>
      </c>
      <c r="Q1" s="39"/>
      <c r="R1" s="41"/>
      <c r="S1" s="41"/>
      <c r="T1" s="41"/>
      <c r="U1" s="215"/>
      <c r="V1" s="42"/>
      <c r="W1" s="3"/>
      <c r="X1" s="2" t="s">
        <v>1226</v>
      </c>
      <c r="Y1" s="43"/>
      <c r="Z1" s="44" t="s">
        <v>3327</v>
      </c>
      <c r="AA1" s="215"/>
      <c r="AB1" s="3"/>
      <c r="AC1" s="37" t="s">
        <v>3328</v>
      </c>
      <c r="AD1" s="40"/>
      <c r="AE1" s="43"/>
    </row>
    <row r="2" spans="1:31" ht="15.75">
      <c r="A2" s="35"/>
      <c r="G2" s="35"/>
      <c r="H2" s="3"/>
      <c r="I2" s="38"/>
      <c r="J2" s="38"/>
      <c r="K2" s="39"/>
      <c r="L2" s="214"/>
      <c r="Q2" s="39"/>
      <c r="R2" s="41"/>
      <c r="S2" s="41"/>
      <c r="T2" s="41"/>
      <c r="V2" s="42"/>
      <c r="W2" s="3"/>
      <c r="X2" s="40"/>
      <c r="Y2" s="43"/>
      <c r="Z2" s="44"/>
      <c r="AA2" s="214"/>
      <c r="AB2" s="3"/>
      <c r="AC2" s="37"/>
      <c r="AD2" s="40"/>
      <c r="AE2" s="43"/>
    </row>
    <row r="3" spans="3:29" ht="12.75">
      <c r="C3" s="9"/>
      <c r="D3" s="10"/>
      <c r="G3" s="45" t="s">
        <v>3329</v>
      </c>
      <c r="H3" s="6"/>
      <c r="I3" s="46"/>
      <c r="M3" s="12"/>
      <c r="Q3" s="45" t="s">
        <v>3330</v>
      </c>
      <c r="R3" s="6"/>
      <c r="U3" s="13"/>
      <c r="W3" s="4"/>
      <c r="Y3" s="13"/>
      <c r="Z3" s="1"/>
      <c r="AA3" s="13"/>
      <c r="AB3" s="4"/>
      <c r="AC3" s="7"/>
    </row>
    <row r="4" spans="1:31" ht="12.75">
      <c r="A4" s="49" t="s">
        <v>3331</v>
      </c>
      <c r="B4" s="49" t="s">
        <v>3332</v>
      </c>
      <c r="C4" s="7" t="s">
        <v>3333</v>
      </c>
      <c r="D4" s="4" t="s">
        <v>1229</v>
      </c>
      <c r="E4" s="7" t="s">
        <v>3334</v>
      </c>
      <c r="F4" s="4" t="s">
        <v>1229</v>
      </c>
      <c r="G4" s="49" t="s">
        <v>3335</v>
      </c>
      <c r="H4" s="50" t="s">
        <v>3336</v>
      </c>
      <c r="I4" s="50" t="s">
        <v>3337</v>
      </c>
      <c r="J4" s="50"/>
      <c r="K4" s="49" t="s">
        <v>3331</v>
      </c>
      <c r="L4" s="49" t="s">
        <v>3332</v>
      </c>
      <c r="M4" s="7" t="s">
        <v>3333</v>
      </c>
      <c r="N4" s="4" t="s">
        <v>1229</v>
      </c>
      <c r="O4" s="7" t="s">
        <v>3334</v>
      </c>
      <c r="P4" s="4" t="s">
        <v>1229</v>
      </c>
      <c r="Q4" s="49" t="s">
        <v>3335</v>
      </c>
      <c r="R4" s="50" t="s">
        <v>3336</v>
      </c>
      <c r="S4" s="50" t="s">
        <v>3337</v>
      </c>
      <c r="T4" s="50"/>
      <c r="U4" s="4" t="s">
        <v>1229</v>
      </c>
      <c r="V4" s="51" t="s">
        <v>1227</v>
      </c>
      <c r="X4" s="52" t="s">
        <v>1228</v>
      </c>
      <c r="Y4" s="53" t="s">
        <v>3332</v>
      </c>
      <c r="AA4" s="4" t="s">
        <v>1229</v>
      </c>
      <c r="AB4" s="6" t="s">
        <v>1227</v>
      </c>
      <c r="AD4" s="52" t="s">
        <v>1228</v>
      </c>
      <c r="AE4" s="199" t="s">
        <v>3332</v>
      </c>
    </row>
    <row r="5" spans="2:29" ht="12.75">
      <c r="B5" s="8"/>
      <c r="M5" s="12"/>
      <c r="R5" s="11"/>
      <c r="U5" s="4"/>
      <c r="V5" s="54" t="s">
        <v>3338</v>
      </c>
      <c r="W5" s="14" t="s">
        <v>1230</v>
      </c>
      <c r="Y5" s="55"/>
      <c r="AA5" s="4"/>
      <c r="AB5" s="54" t="s">
        <v>3338</v>
      </c>
      <c r="AC5" s="14" t="s">
        <v>1230</v>
      </c>
    </row>
    <row r="6" spans="2:28" ht="12.75">
      <c r="B6" s="8"/>
      <c r="H6" s="4"/>
      <c r="M6" s="12"/>
      <c r="R6" s="4"/>
      <c r="S6" s="4"/>
      <c r="T6" s="4"/>
      <c r="U6" s="4"/>
      <c r="V6" s="56"/>
      <c r="Y6" s="55"/>
      <c r="AA6" s="4"/>
      <c r="AB6" s="4"/>
    </row>
    <row r="7" spans="1:31" ht="12.75">
      <c r="A7" s="15">
        <v>1</v>
      </c>
      <c r="B7" s="59" t="s">
        <v>3339</v>
      </c>
      <c r="C7" s="16">
        <v>1</v>
      </c>
      <c r="D7" s="17"/>
      <c r="E7" s="58">
        <v>1</v>
      </c>
      <c r="F7" s="17"/>
      <c r="G7" s="15"/>
      <c r="H7" s="4"/>
      <c r="K7" s="47">
        <v>1</v>
      </c>
      <c r="L7" s="59" t="s">
        <v>3340</v>
      </c>
      <c r="M7" s="16">
        <v>1</v>
      </c>
      <c r="N7" s="268"/>
      <c r="O7" s="58">
        <v>1</v>
      </c>
      <c r="P7" s="268"/>
      <c r="R7" s="4"/>
      <c r="U7" s="60" t="s">
        <v>1231</v>
      </c>
      <c r="V7" s="48" t="s">
        <v>3341</v>
      </c>
      <c r="W7" s="5">
        <v>6</v>
      </c>
      <c r="X7" s="61" t="s">
        <v>861</v>
      </c>
      <c r="Y7" s="62" t="s">
        <v>3339</v>
      </c>
      <c r="Z7" s="63"/>
      <c r="AA7" s="60" t="s">
        <v>1232</v>
      </c>
      <c r="AB7" s="48" t="s">
        <v>3341</v>
      </c>
      <c r="AC7" s="5">
        <v>1</v>
      </c>
      <c r="AD7" s="61" t="s">
        <v>1343</v>
      </c>
      <c r="AE7" s="62" t="s">
        <v>3340</v>
      </c>
    </row>
    <row r="8" spans="1:31" ht="12.75">
      <c r="A8" s="15">
        <v>2</v>
      </c>
      <c r="B8" s="59" t="s">
        <v>3350</v>
      </c>
      <c r="C8" s="18">
        <v>1</v>
      </c>
      <c r="D8" s="19" t="s">
        <v>1231</v>
      </c>
      <c r="E8" s="64">
        <v>1</v>
      </c>
      <c r="F8" s="19"/>
      <c r="G8" s="15">
        <v>1</v>
      </c>
      <c r="H8" s="11">
        <v>1</v>
      </c>
      <c r="I8" s="5">
        <v>1</v>
      </c>
      <c r="K8" s="47">
        <v>2</v>
      </c>
      <c r="L8" s="59" t="s">
        <v>3351</v>
      </c>
      <c r="M8" s="18">
        <v>1</v>
      </c>
      <c r="N8" s="267"/>
      <c r="O8" s="64">
        <v>1</v>
      </c>
      <c r="P8" s="267"/>
      <c r="U8" s="20"/>
      <c r="W8" s="5">
        <v>5</v>
      </c>
      <c r="X8" s="61" t="s">
        <v>862</v>
      </c>
      <c r="Y8" s="62" t="s">
        <v>3350</v>
      </c>
      <c r="Z8" s="63"/>
      <c r="AA8" s="20"/>
      <c r="AB8" s="48"/>
      <c r="AC8" s="5">
        <v>2</v>
      </c>
      <c r="AD8" s="61" t="s">
        <v>1344</v>
      </c>
      <c r="AE8" s="62" t="s">
        <v>3351</v>
      </c>
    </row>
    <row r="9" spans="1:31" ht="12.75">
      <c r="A9" s="15">
        <v>3</v>
      </c>
      <c r="B9" s="59" t="s">
        <v>3352</v>
      </c>
      <c r="C9" s="18">
        <v>1</v>
      </c>
      <c r="D9" s="19"/>
      <c r="E9" s="64">
        <v>1</v>
      </c>
      <c r="F9" s="19" t="s">
        <v>1233</v>
      </c>
      <c r="G9" s="15">
        <v>2</v>
      </c>
      <c r="H9" s="11">
        <v>2</v>
      </c>
      <c r="I9" s="5">
        <v>1</v>
      </c>
      <c r="K9" s="47">
        <v>3</v>
      </c>
      <c r="L9" s="73" t="s">
        <v>3353</v>
      </c>
      <c r="M9" s="18">
        <v>1</v>
      </c>
      <c r="N9" s="267" t="s">
        <v>1232</v>
      </c>
      <c r="O9" s="64">
        <v>1</v>
      </c>
      <c r="P9" s="267"/>
      <c r="Q9" s="47">
        <v>1</v>
      </c>
      <c r="R9" s="11">
        <v>1</v>
      </c>
      <c r="S9" s="5">
        <v>1</v>
      </c>
      <c r="U9" s="20"/>
      <c r="W9" s="5">
        <v>4</v>
      </c>
      <c r="X9" s="61" t="s">
        <v>863</v>
      </c>
      <c r="Y9" s="62" t="s">
        <v>3352</v>
      </c>
      <c r="Z9" s="63"/>
      <c r="AA9" s="20"/>
      <c r="AB9" s="48"/>
      <c r="AC9" s="5">
        <v>3</v>
      </c>
      <c r="AD9" s="61" t="s">
        <v>1345</v>
      </c>
      <c r="AE9" s="62" t="s">
        <v>3353</v>
      </c>
    </row>
    <row r="10" spans="1:31" ht="12.75">
      <c r="A10" s="15">
        <v>4</v>
      </c>
      <c r="B10" s="59" t="s">
        <v>3354</v>
      </c>
      <c r="C10" s="18">
        <v>1</v>
      </c>
      <c r="D10" s="19"/>
      <c r="E10" s="64">
        <v>1</v>
      </c>
      <c r="F10" s="19"/>
      <c r="G10" s="15"/>
      <c r="K10" s="47">
        <v>4</v>
      </c>
      <c r="L10" s="73" t="s">
        <v>3355</v>
      </c>
      <c r="M10" s="18">
        <v>1</v>
      </c>
      <c r="N10" s="267"/>
      <c r="O10" s="64">
        <v>1</v>
      </c>
      <c r="P10" s="267" t="s">
        <v>1234</v>
      </c>
      <c r="Q10" s="47">
        <v>2</v>
      </c>
      <c r="R10" s="11">
        <v>2</v>
      </c>
      <c r="S10" s="5">
        <v>1</v>
      </c>
      <c r="U10" s="20"/>
      <c r="W10" s="5">
        <v>3</v>
      </c>
      <c r="X10" s="61" t="s">
        <v>864</v>
      </c>
      <c r="Y10" s="62" t="s">
        <v>3354</v>
      </c>
      <c r="Z10" s="63"/>
      <c r="AA10" s="20"/>
      <c r="AB10" s="48"/>
      <c r="AC10" s="5">
        <v>4</v>
      </c>
      <c r="AD10" s="61" t="s">
        <v>1346</v>
      </c>
      <c r="AE10" s="62" t="s">
        <v>3355</v>
      </c>
    </row>
    <row r="11" spans="1:31" ht="12.75">
      <c r="A11" s="15">
        <v>5</v>
      </c>
      <c r="B11" s="73" t="s">
        <v>3356</v>
      </c>
      <c r="C11" s="18">
        <v>1</v>
      </c>
      <c r="D11" s="19"/>
      <c r="E11" s="64">
        <v>1</v>
      </c>
      <c r="F11" s="19"/>
      <c r="K11" s="47">
        <v>5</v>
      </c>
      <c r="L11" s="73" t="s">
        <v>3357</v>
      </c>
      <c r="M11" s="18">
        <v>1</v>
      </c>
      <c r="N11" s="267"/>
      <c r="O11" s="64">
        <v>1</v>
      </c>
      <c r="P11" s="267"/>
      <c r="U11" s="20"/>
      <c r="W11" s="5">
        <v>2</v>
      </c>
      <c r="X11" s="61" t="s">
        <v>865</v>
      </c>
      <c r="Y11" s="90" t="s">
        <v>3356</v>
      </c>
      <c r="Z11" s="20"/>
      <c r="AA11" s="20"/>
      <c r="AB11" s="48"/>
      <c r="AC11" s="5">
        <v>5</v>
      </c>
      <c r="AD11" s="61" t="s">
        <v>1347</v>
      </c>
      <c r="AE11" s="62" t="s">
        <v>3357</v>
      </c>
    </row>
    <row r="12" spans="1:31" ht="12.75">
      <c r="A12" s="15">
        <v>6</v>
      </c>
      <c r="B12" s="82" t="s">
        <v>3358</v>
      </c>
      <c r="C12" s="24">
        <v>1</v>
      </c>
      <c r="D12" s="22"/>
      <c r="E12" s="74">
        <v>1</v>
      </c>
      <c r="F12" s="22"/>
      <c r="G12" s="15"/>
      <c r="K12" s="47">
        <v>6</v>
      </c>
      <c r="L12" s="71" t="s">
        <v>3359</v>
      </c>
      <c r="M12" s="24">
        <v>1</v>
      </c>
      <c r="N12" s="269"/>
      <c r="O12" s="78">
        <v>1</v>
      </c>
      <c r="P12" s="267"/>
      <c r="R12" s="11"/>
      <c r="U12" s="20"/>
      <c r="W12" s="5">
        <v>1</v>
      </c>
      <c r="X12" s="61" t="s">
        <v>866</v>
      </c>
      <c r="Y12" s="90" t="s">
        <v>3358</v>
      </c>
      <c r="Z12" s="20"/>
      <c r="AA12" s="20"/>
      <c r="AB12" s="48"/>
      <c r="AC12" s="5">
        <v>6</v>
      </c>
      <c r="AD12" s="61" t="s">
        <v>1348</v>
      </c>
      <c r="AE12" s="62" t="s">
        <v>3359</v>
      </c>
    </row>
    <row r="13" spans="1:29" ht="12.75">
      <c r="A13" s="15">
        <v>7</v>
      </c>
      <c r="B13" s="59" t="s">
        <v>3363</v>
      </c>
      <c r="C13" s="16">
        <v>1</v>
      </c>
      <c r="D13" s="17"/>
      <c r="E13" s="58">
        <v>1</v>
      </c>
      <c r="F13" s="17"/>
      <c r="K13" s="47">
        <v>7</v>
      </c>
      <c r="L13" s="73" t="s">
        <v>3364</v>
      </c>
      <c r="M13" s="16">
        <v>1</v>
      </c>
      <c r="N13" s="268"/>
      <c r="O13" s="58">
        <v>1</v>
      </c>
      <c r="P13" s="268"/>
      <c r="R13" s="11"/>
      <c r="U13" s="20"/>
      <c r="Y13" s="55"/>
      <c r="Z13" s="20"/>
      <c r="AA13" s="20"/>
      <c r="AB13" s="48"/>
      <c r="AC13" s="30"/>
    </row>
    <row r="14" spans="1:31" ht="12.75">
      <c r="A14" s="15">
        <v>8</v>
      </c>
      <c r="B14" s="59" t="s">
        <v>3366</v>
      </c>
      <c r="C14" s="18">
        <v>1</v>
      </c>
      <c r="D14" s="19" t="s">
        <v>3361</v>
      </c>
      <c r="E14" s="64">
        <v>1</v>
      </c>
      <c r="F14" s="19"/>
      <c r="G14" s="15">
        <v>3</v>
      </c>
      <c r="H14" s="11">
        <v>3</v>
      </c>
      <c r="I14" s="5">
        <v>1</v>
      </c>
      <c r="K14" s="47">
        <v>8</v>
      </c>
      <c r="L14" s="73" t="s">
        <v>3367</v>
      </c>
      <c r="M14" s="18">
        <v>1</v>
      </c>
      <c r="N14" s="267"/>
      <c r="O14" s="64">
        <v>1</v>
      </c>
      <c r="P14" s="274"/>
      <c r="U14" s="60" t="s">
        <v>1233</v>
      </c>
      <c r="V14" s="48" t="s">
        <v>3365</v>
      </c>
      <c r="W14" s="68">
        <v>6</v>
      </c>
      <c r="X14" s="66" t="s">
        <v>2091</v>
      </c>
      <c r="Y14" s="89" t="s">
        <v>3339</v>
      </c>
      <c r="Z14" s="20"/>
      <c r="AA14" s="60" t="s">
        <v>1234</v>
      </c>
      <c r="AB14" s="48" t="s">
        <v>3365</v>
      </c>
      <c r="AC14" s="68">
        <v>1</v>
      </c>
      <c r="AD14" s="66" t="s">
        <v>729</v>
      </c>
      <c r="AE14" s="67" t="s">
        <v>3340</v>
      </c>
    </row>
    <row r="15" spans="1:31" ht="12.75">
      <c r="A15" s="15">
        <v>9</v>
      </c>
      <c r="B15" s="73" t="s">
        <v>3368</v>
      </c>
      <c r="C15" s="18">
        <v>1</v>
      </c>
      <c r="D15" s="19"/>
      <c r="E15" s="64">
        <v>1</v>
      </c>
      <c r="F15" s="19" t="s">
        <v>1236</v>
      </c>
      <c r="G15" s="15">
        <v>4</v>
      </c>
      <c r="H15" s="11">
        <v>4</v>
      </c>
      <c r="I15" s="5">
        <v>1</v>
      </c>
      <c r="K15" s="47">
        <v>9</v>
      </c>
      <c r="L15" s="59" t="s">
        <v>3369</v>
      </c>
      <c r="M15" s="18">
        <v>1</v>
      </c>
      <c r="N15" s="267" t="s">
        <v>1235</v>
      </c>
      <c r="O15" s="64">
        <v>1</v>
      </c>
      <c r="P15" s="267"/>
      <c r="Q15" s="47">
        <v>3</v>
      </c>
      <c r="R15" s="11">
        <v>3</v>
      </c>
      <c r="S15" s="5">
        <v>1</v>
      </c>
      <c r="U15" s="20"/>
      <c r="W15" s="68">
        <v>5</v>
      </c>
      <c r="X15" s="66" t="s">
        <v>823</v>
      </c>
      <c r="Y15" s="89" t="s">
        <v>3350</v>
      </c>
      <c r="Z15" s="20"/>
      <c r="AA15" s="20"/>
      <c r="AB15" s="48"/>
      <c r="AC15" s="68">
        <v>2</v>
      </c>
      <c r="AD15" s="66" t="s">
        <v>730</v>
      </c>
      <c r="AE15" s="67" t="s">
        <v>3351</v>
      </c>
    </row>
    <row r="16" spans="1:31" ht="12.75">
      <c r="A16" s="15">
        <v>10</v>
      </c>
      <c r="B16" s="73" t="s">
        <v>3370</v>
      </c>
      <c r="C16" s="18">
        <v>1</v>
      </c>
      <c r="D16" s="19"/>
      <c r="E16" s="64">
        <v>1</v>
      </c>
      <c r="F16" s="19"/>
      <c r="G16" s="15"/>
      <c r="K16" s="47">
        <v>10</v>
      </c>
      <c r="L16" s="59" t="s">
        <v>3371</v>
      </c>
      <c r="M16" s="18">
        <v>1</v>
      </c>
      <c r="N16" s="267"/>
      <c r="O16" s="64">
        <v>1</v>
      </c>
      <c r="P16" s="267" t="s">
        <v>1237</v>
      </c>
      <c r="Q16" s="47">
        <v>4</v>
      </c>
      <c r="R16" s="11">
        <v>4</v>
      </c>
      <c r="S16" s="5">
        <v>1</v>
      </c>
      <c r="U16" s="20"/>
      <c r="W16" s="68">
        <v>4</v>
      </c>
      <c r="X16" s="66" t="s">
        <v>824</v>
      </c>
      <c r="Y16" s="89" t="s">
        <v>3352</v>
      </c>
      <c r="Z16" s="20"/>
      <c r="AA16" s="20"/>
      <c r="AB16" s="48"/>
      <c r="AC16" s="68">
        <v>3</v>
      </c>
      <c r="AD16" s="66" t="s">
        <v>731</v>
      </c>
      <c r="AE16" s="67" t="s">
        <v>3353</v>
      </c>
    </row>
    <row r="17" spans="1:31" ht="12.75">
      <c r="A17" s="15">
        <v>11</v>
      </c>
      <c r="B17" s="59" t="s">
        <v>3372</v>
      </c>
      <c r="C17" s="18">
        <v>1</v>
      </c>
      <c r="D17" s="19"/>
      <c r="E17" s="64">
        <v>1</v>
      </c>
      <c r="F17" s="19"/>
      <c r="K17" s="47">
        <v>11</v>
      </c>
      <c r="L17" s="73" t="s">
        <v>3374</v>
      </c>
      <c r="M17" s="18">
        <v>1</v>
      </c>
      <c r="N17" s="267"/>
      <c r="O17" s="64">
        <v>1</v>
      </c>
      <c r="P17" s="267"/>
      <c r="W17" s="68">
        <v>3</v>
      </c>
      <c r="X17" s="66" t="s">
        <v>825</v>
      </c>
      <c r="Y17" s="89" t="s">
        <v>3354</v>
      </c>
      <c r="Z17" s="20"/>
      <c r="AA17" s="20"/>
      <c r="AB17" s="48"/>
      <c r="AC17" s="68">
        <v>4</v>
      </c>
      <c r="AD17" s="66" t="s">
        <v>719</v>
      </c>
      <c r="AE17" s="67" t="s">
        <v>3355</v>
      </c>
    </row>
    <row r="18" spans="1:31" ht="12.75">
      <c r="A18" s="15">
        <v>12</v>
      </c>
      <c r="B18" s="77" t="s">
        <v>3376</v>
      </c>
      <c r="C18" s="24">
        <v>1</v>
      </c>
      <c r="D18" s="22"/>
      <c r="E18" s="74">
        <v>1</v>
      </c>
      <c r="F18" s="22"/>
      <c r="L18" s="71" t="s">
        <v>3377</v>
      </c>
      <c r="M18" s="24">
        <v>1</v>
      </c>
      <c r="N18" s="269"/>
      <c r="O18" s="74">
        <v>1</v>
      </c>
      <c r="P18" s="269"/>
      <c r="U18" s="20"/>
      <c r="W18" s="68">
        <v>2</v>
      </c>
      <c r="X18" s="66" t="s">
        <v>826</v>
      </c>
      <c r="Y18" s="89" t="s">
        <v>3356</v>
      </c>
      <c r="Z18" s="46"/>
      <c r="AB18" s="48"/>
      <c r="AC18" s="68">
        <v>5</v>
      </c>
      <c r="AD18" s="66" t="s">
        <v>720</v>
      </c>
      <c r="AE18" s="67" t="s">
        <v>3357</v>
      </c>
    </row>
    <row r="19" spans="1:31" ht="12.75">
      <c r="A19" s="15">
        <v>13</v>
      </c>
      <c r="B19" s="75" t="s">
        <v>3360</v>
      </c>
      <c r="C19" s="225">
        <v>6</v>
      </c>
      <c r="D19" s="207" t="s">
        <v>3373</v>
      </c>
      <c r="G19" s="15">
        <v>5</v>
      </c>
      <c r="H19" s="11">
        <v>5</v>
      </c>
      <c r="I19" s="5">
        <v>1</v>
      </c>
      <c r="K19" s="47">
        <v>12</v>
      </c>
      <c r="L19" s="75" t="s">
        <v>3362</v>
      </c>
      <c r="M19" s="276">
        <v>6</v>
      </c>
      <c r="N19" s="14" t="s">
        <v>3375</v>
      </c>
      <c r="Q19" s="47">
        <v>5</v>
      </c>
      <c r="R19" s="11">
        <v>5</v>
      </c>
      <c r="S19" s="5">
        <v>1</v>
      </c>
      <c r="W19" s="68">
        <v>1</v>
      </c>
      <c r="X19" s="66" t="s">
        <v>827</v>
      </c>
      <c r="Y19" s="89" t="s">
        <v>3358</v>
      </c>
      <c r="Z19" s="46"/>
      <c r="AB19" s="48"/>
      <c r="AC19" s="68">
        <v>6</v>
      </c>
      <c r="AD19" s="66" t="s">
        <v>721</v>
      </c>
      <c r="AE19" s="67" t="s">
        <v>3359</v>
      </c>
    </row>
    <row r="20" spans="1:31" ht="12.75">
      <c r="A20" s="15">
        <v>14</v>
      </c>
      <c r="B20" s="73" t="s">
        <v>3380</v>
      </c>
      <c r="C20" s="16">
        <v>1</v>
      </c>
      <c r="D20" s="17"/>
      <c r="E20" s="58">
        <v>1</v>
      </c>
      <c r="F20" s="17"/>
      <c r="K20" s="47">
        <v>14</v>
      </c>
      <c r="L20" s="59" t="s">
        <v>3381</v>
      </c>
      <c r="M20" s="16">
        <v>1</v>
      </c>
      <c r="N20" s="268"/>
      <c r="O20" s="16">
        <v>1</v>
      </c>
      <c r="P20" s="268"/>
      <c r="R20" s="11"/>
      <c r="U20" s="20"/>
      <c r="Y20" s="55"/>
      <c r="Z20" s="20"/>
      <c r="AA20" s="20"/>
      <c r="AB20" s="48"/>
      <c r="AD20" s="5"/>
      <c r="AE20" s="33"/>
    </row>
    <row r="21" spans="1:31" ht="12.75">
      <c r="A21" s="15">
        <v>15</v>
      </c>
      <c r="B21" s="73" t="s">
        <v>3383</v>
      </c>
      <c r="C21" s="18">
        <v>1</v>
      </c>
      <c r="D21" s="19" t="s">
        <v>1238</v>
      </c>
      <c r="E21" s="64">
        <v>1</v>
      </c>
      <c r="F21" s="19"/>
      <c r="G21" s="15">
        <v>6</v>
      </c>
      <c r="H21" s="11">
        <v>6</v>
      </c>
      <c r="I21" s="5">
        <v>1</v>
      </c>
      <c r="K21" s="47">
        <v>15</v>
      </c>
      <c r="L21" s="59" t="s">
        <v>3384</v>
      </c>
      <c r="M21" s="18">
        <v>1</v>
      </c>
      <c r="N21" s="267" t="s">
        <v>1239</v>
      </c>
      <c r="O21" s="18">
        <v>1</v>
      </c>
      <c r="P21" s="267"/>
      <c r="Q21" s="47">
        <v>6</v>
      </c>
      <c r="R21" s="11">
        <v>6</v>
      </c>
      <c r="S21" s="5">
        <v>1</v>
      </c>
      <c r="U21" s="60" t="s">
        <v>3361</v>
      </c>
      <c r="V21" s="48" t="s">
        <v>1772</v>
      </c>
      <c r="W21" s="5">
        <v>6</v>
      </c>
      <c r="X21" s="61" t="s">
        <v>867</v>
      </c>
      <c r="Y21" s="90" t="s">
        <v>3363</v>
      </c>
      <c r="Z21" s="20"/>
      <c r="AA21" s="60" t="s">
        <v>1235</v>
      </c>
      <c r="AB21" s="48" t="s">
        <v>1772</v>
      </c>
      <c r="AC21" s="5">
        <v>1</v>
      </c>
      <c r="AD21" s="61" t="s">
        <v>1349</v>
      </c>
      <c r="AE21" s="62" t="s">
        <v>3364</v>
      </c>
    </row>
    <row r="22" spans="1:31" ht="12.75">
      <c r="A22" s="15">
        <v>16</v>
      </c>
      <c r="B22" s="73" t="s">
        <v>3385</v>
      </c>
      <c r="C22" s="18">
        <v>1</v>
      </c>
      <c r="D22" s="19"/>
      <c r="E22" s="64">
        <v>1</v>
      </c>
      <c r="F22" s="19"/>
      <c r="K22" s="47">
        <v>16</v>
      </c>
      <c r="L22" s="59" t="s">
        <v>3386</v>
      </c>
      <c r="M22" s="18">
        <v>1</v>
      </c>
      <c r="N22" s="267"/>
      <c r="O22" s="18">
        <v>1</v>
      </c>
      <c r="P22" s="267"/>
      <c r="R22" s="29"/>
      <c r="W22" s="5">
        <v>5</v>
      </c>
      <c r="X22" s="61" t="s">
        <v>868</v>
      </c>
      <c r="Y22" s="90" t="s">
        <v>3366</v>
      </c>
      <c r="Z22" s="20"/>
      <c r="AB22" s="48"/>
      <c r="AC22" s="5">
        <v>2</v>
      </c>
      <c r="AD22" s="61" t="s">
        <v>3275</v>
      </c>
      <c r="AE22" s="62" t="s">
        <v>3367</v>
      </c>
    </row>
    <row r="23" spans="1:31" ht="12.75">
      <c r="A23" s="15">
        <v>17</v>
      </c>
      <c r="B23" s="73" t="s">
        <v>3387</v>
      </c>
      <c r="C23" s="18">
        <v>1</v>
      </c>
      <c r="D23" s="19"/>
      <c r="E23" s="64">
        <v>1</v>
      </c>
      <c r="F23" s="19"/>
      <c r="H23" s="29"/>
      <c r="K23" s="47">
        <v>17</v>
      </c>
      <c r="L23" s="59" t="s">
        <v>3388</v>
      </c>
      <c r="M23" s="18">
        <v>1</v>
      </c>
      <c r="N23" s="267"/>
      <c r="O23" s="18">
        <v>1</v>
      </c>
      <c r="P23" s="267"/>
      <c r="R23" s="29"/>
      <c r="W23" s="5">
        <v>4</v>
      </c>
      <c r="X23" s="61" t="s">
        <v>869</v>
      </c>
      <c r="Y23" s="90" t="s">
        <v>3368</v>
      </c>
      <c r="Z23" s="20"/>
      <c r="AB23" s="48"/>
      <c r="AC23" s="5">
        <v>3</v>
      </c>
      <c r="AD23" s="61" t="s">
        <v>3276</v>
      </c>
      <c r="AE23" s="62" t="s">
        <v>3369</v>
      </c>
    </row>
    <row r="24" spans="1:31" ht="12.75">
      <c r="A24" s="15">
        <v>18</v>
      </c>
      <c r="B24" s="59" t="s">
        <v>3389</v>
      </c>
      <c r="C24" s="18">
        <v>1</v>
      </c>
      <c r="D24" s="19"/>
      <c r="E24" s="64">
        <v>1</v>
      </c>
      <c r="F24" s="19" t="s">
        <v>1240</v>
      </c>
      <c r="G24" s="15">
        <v>7</v>
      </c>
      <c r="H24" s="11">
        <v>7</v>
      </c>
      <c r="I24" s="5">
        <v>1</v>
      </c>
      <c r="K24" s="47">
        <v>18</v>
      </c>
      <c r="L24" s="73" t="s">
        <v>3390</v>
      </c>
      <c r="M24" s="18">
        <v>1</v>
      </c>
      <c r="N24" s="267"/>
      <c r="O24" s="18">
        <v>1</v>
      </c>
      <c r="P24" s="267" t="s">
        <v>1241</v>
      </c>
      <c r="Q24" s="47">
        <v>7</v>
      </c>
      <c r="R24" s="29">
        <v>7</v>
      </c>
      <c r="S24" s="5">
        <v>1</v>
      </c>
      <c r="W24" s="5">
        <v>3</v>
      </c>
      <c r="X24" s="61" t="s">
        <v>2335</v>
      </c>
      <c r="Y24" s="90" t="s">
        <v>3370</v>
      </c>
      <c r="Z24" s="20"/>
      <c r="AB24" s="48"/>
      <c r="AC24" s="5">
        <v>4</v>
      </c>
      <c r="AD24" s="61" t="s">
        <v>2314</v>
      </c>
      <c r="AE24" s="62" t="s">
        <v>3371</v>
      </c>
    </row>
    <row r="25" spans="1:31" ht="12.75">
      <c r="A25" s="15">
        <v>19</v>
      </c>
      <c r="B25" s="59" t="s">
        <v>3391</v>
      </c>
      <c r="C25" s="27">
        <v>1</v>
      </c>
      <c r="D25" s="19"/>
      <c r="E25" s="78">
        <v>1</v>
      </c>
      <c r="F25" s="19"/>
      <c r="K25" s="47">
        <v>19</v>
      </c>
      <c r="L25" s="73" t="s">
        <v>3392</v>
      </c>
      <c r="M25" s="27">
        <v>1</v>
      </c>
      <c r="N25" s="267"/>
      <c r="O25" s="27">
        <v>1</v>
      </c>
      <c r="P25" s="267"/>
      <c r="R25" s="29"/>
      <c r="W25" s="5">
        <v>2</v>
      </c>
      <c r="X25" s="61" t="s">
        <v>2337</v>
      </c>
      <c r="Y25" s="90" t="s">
        <v>3372</v>
      </c>
      <c r="Z25" s="20"/>
      <c r="AB25" s="48"/>
      <c r="AC25" s="5">
        <v>5</v>
      </c>
      <c r="AD25" s="61" t="s">
        <v>2316</v>
      </c>
      <c r="AE25" s="62" t="s">
        <v>3374</v>
      </c>
    </row>
    <row r="26" spans="1:31" ht="12.75">
      <c r="A26" s="15">
        <v>20</v>
      </c>
      <c r="B26" s="59" t="s">
        <v>3393</v>
      </c>
      <c r="C26" s="18">
        <v>1</v>
      </c>
      <c r="D26" s="19"/>
      <c r="E26" s="64">
        <v>1</v>
      </c>
      <c r="F26" s="19"/>
      <c r="H26" s="29"/>
      <c r="K26" s="47">
        <v>20</v>
      </c>
      <c r="L26" s="73" t="s">
        <v>3394</v>
      </c>
      <c r="M26" s="18">
        <v>1</v>
      </c>
      <c r="N26" s="267"/>
      <c r="O26" s="18">
        <v>1</v>
      </c>
      <c r="P26" s="267"/>
      <c r="R26" s="29"/>
      <c r="W26" s="5">
        <v>1</v>
      </c>
      <c r="X26" s="61" t="s">
        <v>870</v>
      </c>
      <c r="Y26" s="90" t="s">
        <v>3376</v>
      </c>
      <c r="Z26" s="20"/>
      <c r="AB26" s="48"/>
      <c r="AC26" s="5">
        <v>6</v>
      </c>
      <c r="AD26" s="61" t="s">
        <v>3277</v>
      </c>
      <c r="AE26" s="62" t="s">
        <v>3377</v>
      </c>
    </row>
    <row r="27" spans="1:28" ht="12.75">
      <c r="A27" s="15">
        <v>21</v>
      </c>
      <c r="B27" s="77" t="s">
        <v>3395</v>
      </c>
      <c r="C27" s="24">
        <v>1</v>
      </c>
      <c r="D27" s="22"/>
      <c r="E27" s="74">
        <v>1</v>
      </c>
      <c r="F27" s="22"/>
      <c r="K27" s="47">
        <v>21</v>
      </c>
      <c r="L27" s="71" t="s">
        <v>3397</v>
      </c>
      <c r="M27" s="24">
        <v>1</v>
      </c>
      <c r="N27" s="269"/>
      <c r="O27" s="24">
        <v>1</v>
      </c>
      <c r="P27" s="269"/>
      <c r="W27" s="68"/>
      <c r="Y27" s="55"/>
      <c r="Z27" s="20"/>
      <c r="AB27" s="48"/>
    </row>
    <row r="28" spans="1:31" ht="12.75">
      <c r="A28" s="15">
        <v>22</v>
      </c>
      <c r="B28" s="73" t="s">
        <v>3399</v>
      </c>
      <c r="C28" s="16">
        <v>1</v>
      </c>
      <c r="D28" s="265"/>
      <c r="E28" s="58">
        <v>1</v>
      </c>
      <c r="F28" s="265"/>
      <c r="K28" s="47">
        <v>22</v>
      </c>
      <c r="L28" s="59" t="s">
        <v>3400</v>
      </c>
      <c r="M28" s="27">
        <v>1</v>
      </c>
      <c r="N28" s="271"/>
      <c r="O28" s="78">
        <v>1</v>
      </c>
      <c r="P28" s="271"/>
      <c r="R28" s="11"/>
      <c r="U28" s="60" t="s">
        <v>1236</v>
      </c>
      <c r="V28" s="48" t="s">
        <v>3382</v>
      </c>
      <c r="W28" s="68">
        <v>6</v>
      </c>
      <c r="X28" s="66" t="s">
        <v>828</v>
      </c>
      <c r="Y28" s="89" t="s">
        <v>3363</v>
      </c>
      <c r="Z28" s="20"/>
      <c r="AA28" s="60" t="s">
        <v>1237</v>
      </c>
      <c r="AB28" s="48" t="s">
        <v>3382</v>
      </c>
      <c r="AC28" s="68">
        <v>1</v>
      </c>
      <c r="AD28" s="66" t="s">
        <v>722</v>
      </c>
      <c r="AE28" s="67" t="s">
        <v>3364</v>
      </c>
    </row>
    <row r="29" spans="1:31" ht="12.75">
      <c r="A29" s="15">
        <v>23</v>
      </c>
      <c r="B29" s="73" t="s">
        <v>3401</v>
      </c>
      <c r="C29" s="18">
        <v>1</v>
      </c>
      <c r="D29" s="19"/>
      <c r="E29" s="64">
        <v>1</v>
      </c>
      <c r="F29" s="19"/>
      <c r="K29" s="47">
        <v>23</v>
      </c>
      <c r="L29" s="59" t="s">
        <v>3402</v>
      </c>
      <c r="M29" s="18">
        <v>1</v>
      </c>
      <c r="N29" s="267" t="s">
        <v>1243</v>
      </c>
      <c r="O29" s="64">
        <v>1</v>
      </c>
      <c r="P29" s="267"/>
      <c r="Q29" s="47">
        <v>8</v>
      </c>
      <c r="R29" s="29">
        <v>8</v>
      </c>
      <c r="S29" s="5">
        <v>1</v>
      </c>
      <c r="W29" s="68">
        <v>5</v>
      </c>
      <c r="X29" s="66" t="s">
        <v>829</v>
      </c>
      <c r="Y29" s="89" t="s">
        <v>3366</v>
      </c>
      <c r="Z29" s="20"/>
      <c r="AB29" s="48"/>
      <c r="AC29" s="68">
        <v>2</v>
      </c>
      <c r="AD29" s="66" t="s">
        <v>723</v>
      </c>
      <c r="AE29" s="67" t="s">
        <v>3367</v>
      </c>
    </row>
    <row r="30" spans="1:31" ht="12.75">
      <c r="A30" s="15">
        <v>24</v>
      </c>
      <c r="B30" s="73" t="s">
        <v>3403</v>
      </c>
      <c r="C30" s="18">
        <v>1</v>
      </c>
      <c r="D30" s="19" t="s">
        <v>1242</v>
      </c>
      <c r="E30" s="64">
        <v>1</v>
      </c>
      <c r="F30" s="19"/>
      <c r="G30" s="15">
        <v>8</v>
      </c>
      <c r="H30" s="29">
        <v>8</v>
      </c>
      <c r="I30" s="5">
        <v>1</v>
      </c>
      <c r="K30" s="47">
        <v>24</v>
      </c>
      <c r="L30" s="59" t="s">
        <v>3405</v>
      </c>
      <c r="M30" s="18">
        <v>1</v>
      </c>
      <c r="N30" s="267"/>
      <c r="O30" s="64">
        <v>1</v>
      </c>
      <c r="P30" s="267" t="s">
        <v>3398</v>
      </c>
      <c r="Q30" s="47">
        <v>9</v>
      </c>
      <c r="R30" s="11">
        <v>9</v>
      </c>
      <c r="S30" s="5">
        <v>1</v>
      </c>
      <c r="W30" s="68">
        <v>4</v>
      </c>
      <c r="X30" s="66" t="s">
        <v>830</v>
      </c>
      <c r="Y30" s="89" t="s">
        <v>3368</v>
      </c>
      <c r="Z30" s="14"/>
      <c r="AC30" s="68">
        <v>3</v>
      </c>
      <c r="AD30" s="66" t="s">
        <v>724</v>
      </c>
      <c r="AE30" s="67" t="s">
        <v>3369</v>
      </c>
    </row>
    <row r="31" spans="1:31" ht="12.75">
      <c r="A31" s="15">
        <v>25</v>
      </c>
      <c r="B31" s="73" t="s">
        <v>3407</v>
      </c>
      <c r="C31" s="27">
        <v>1</v>
      </c>
      <c r="D31" s="19"/>
      <c r="E31" s="78">
        <v>1</v>
      </c>
      <c r="F31" s="19"/>
      <c r="K31" s="47">
        <v>25</v>
      </c>
      <c r="L31" s="59" t="s">
        <v>3408</v>
      </c>
      <c r="M31" s="27">
        <v>1</v>
      </c>
      <c r="N31" s="267"/>
      <c r="O31" s="78">
        <v>1</v>
      </c>
      <c r="P31" s="267"/>
      <c r="R31" s="11"/>
      <c r="W31" s="68">
        <v>3</v>
      </c>
      <c r="X31" s="66" t="s">
        <v>2336</v>
      </c>
      <c r="Y31" s="89" t="s">
        <v>3370</v>
      </c>
      <c r="Z31" s="14"/>
      <c r="AB31" s="48"/>
      <c r="AC31" s="68">
        <v>4</v>
      </c>
      <c r="AD31" s="66" t="s">
        <v>2315</v>
      </c>
      <c r="AE31" s="67" t="s">
        <v>3374</v>
      </c>
    </row>
    <row r="32" spans="1:31" ht="12.75">
      <c r="A32" s="15">
        <v>26</v>
      </c>
      <c r="B32" s="73" t="s">
        <v>3409</v>
      </c>
      <c r="C32" s="18">
        <v>1</v>
      </c>
      <c r="D32" s="19"/>
      <c r="E32" s="64">
        <v>1</v>
      </c>
      <c r="F32" s="19"/>
      <c r="K32" s="47">
        <v>26</v>
      </c>
      <c r="L32" s="59" t="s">
        <v>3410</v>
      </c>
      <c r="M32" s="18">
        <v>1</v>
      </c>
      <c r="N32" s="267"/>
      <c r="O32" s="64">
        <v>1</v>
      </c>
      <c r="P32" s="267"/>
      <c r="R32" s="11"/>
      <c r="W32" s="68">
        <v>2</v>
      </c>
      <c r="X32" s="66" t="s">
        <v>2338</v>
      </c>
      <c r="Y32" s="89" t="s">
        <v>3372</v>
      </c>
      <c r="Z32" s="46"/>
      <c r="AB32" s="79"/>
      <c r="AC32" s="68">
        <v>5</v>
      </c>
      <c r="AD32" s="66" t="s">
        <v>2317</v>
      </c>
      <c r="AE32" s="67" t="s">
        <v>3374</v>
      </c>
    </row>
    <row r="33" spans="1:31" ht="12.75">
      <c r="A33" s="15">
        <v>27</v>
      </c>
      <c r="B33" s="82" t="s">
        <v>3411</v>
      </c>
      <c r="C33" s="24">
        <v>1</v>
      </c>
      <c r="D33" s="22"/>
      <c r="E33" s="74">
        <v>1</v>
      </c>
      <c r="F33" s="22" t="s">
        <v>3396</v>
      </c>
      <c r="G33" s="15">
        <v>9</v>
      </c>
      <c r="H33" s="29">
        <v>9</v>
      </c>
      <c r="I33" s="5">
        <v>1</v>
      </c>
      <c r="K33" s="47">
        <v>27</v>
      </c>
      <c r="L33" s="69" t="s">
        <v>3412</v>
      </c>
      <c r="M33" s="24">
        <v>1</v>
      </c>
      <c r="N33" s="269"/>
      <c r="O33" s="74">
        <v>1</v>
      </c>
      <c r="P33" s="269"/>
      <c r="V33" s="79"/>
      <c r="W33" s="68">
        <v>1</v>
      </c>
      <c r="X33" s="66" t="s">
        <v>831</v>
      </c>
      <c r="Y33" s="89" t="s">
        <v>3376</v>
      </c>
      <c r="Z33" s="81"/>
      <c r="AB33" s="79"/>
      <c r="AC33" s="68">
        <v>6</v>
      </c>
      <c r="AD33" s="66" t="s">
        <v>725</v>
      </c>
      <c r="AE33" s="67" t="s">
        <v>3377</v>
      </c>
    </row>
    <row r="34" spans="1:31" ht="12.75">
      <c r="A34" s="15">
        <v>28</v>
      </c>
      <c r="B34" s="75" t="s">
        <v>3378</v>
      </c>
      <c r="C34" s="225">
        <v>6</v>
      </c>
      <c r="D34" s="207" t="s">
        <v>3404</v>
      </c>
      <c r="G34" s="5">
        <v>10</v>
      </c>
      <c r="H34" s="11">
        <v>10</v>
      </c>
      <c r="I34" s="5">
        <v>1</v>
      </c>
      <c r="K34" s="47">
        <v>28</v>
      </c>
      <c r="L34" s="75" t="s">
        <v>3379</v>
      </c>
      <c r="M34" s="276">
        <v>6</v>
      </c>
      <c r="N34" s="14" t="s">
        <v>3406</v>
      </c>
      <c r="Q34" s="47">
        <v>10</v>
      </c>
      <c r="R34" s="11">
        <v>10</v>
      </c>
      <c r="S34" s="5">
        <v>1</v>
      </c>
      <c r="Y34" s="55"/>
      <c r="Z34" s="20"/>
      <c r="AB34" s="48"/>
      <c r="AD34" s="76"/>
      <c r="AE34" s="62"/>
    </row>
    <row r="35" spans="1:31" ht="12.75">
      <c r="A35" s="15">
        <v>29</v>
      </c>
      <c r="B35" s="73" t="s">
        <v>3413</v>
      </c>
      <c r="C35" s="16">
        <v>1</v>
      </c>
      <c r="D35" s="17"/>
      <c r="E35" s="16">
        <v>1</v>
      </c>
      <c r="F35" s="17"/>
      <c r="K35" s="47">
        <v>29</v>
      </c>
      <c r="L35" s="59" t="s">
        <v>3414</v>
      </c>
      <c r="M35" s="16">
        <v>1</v>
      </c>
      <c r="N35" s="268"/>
      <c r="O35" s="58">
        <v>1</v>
      </c>
      <c r="P35" s="266"/>
      <c r="R35" s="11"/>
      <c r="U35" s="60" t="s">
        <v>1238</v>
      </c>
      <c r="V35" s="48" t="s">
        <v>1684</v>
      </c>
      <c r="W35" s="5">
        <v>8</v>
      </c>
      <c r="X35" s="61" t="s">
        <v>871</v>
      </c>
      <c r="Y35" s="90" t="s">
        <v>3380</v>
      </c>
      <c r="Z35" s="81"/>
      <c r="AA35" s="60" t="s">
        <v>1239</v>
      </c>
      <c r="AB35" s="48" t="s">
        <v>1684</v>
      </c>
      <c r="AC35" s="5">
        <v>1</v>
      </c>
      <c r="AD35" s="61" t="s">
        <v>3278</v>
      </c>
      <c r="AE35" s="62" t="s">
        <v>3369</v>
      </c>
    </row>
    <row r="36" spans="1:31" ht="12.75">
      <c r="A36" s="15">
        <v>30</v>
      </c>
      <c r="B36" s="73" t="s">
        <v>3416</v>
      </c>
      <c r="C36" s="18">
        <v>1</v>
      </c>
      <c r="D36" s="19" t="s">
        <v>1244</v>
      </c>
      <c r="E36" s="18">
        <v>1</v>
      </c>
      <c r="F36" s="19"/>
      <c r="G36" s="5">
        <v>11</v>
      </c>
      <c r="H36" s="11">
        <v>1</v>
      </c>
      <c r="I36" s="5">
        <v>2</v>
      </c>
      <c r="K36" s="47">
        <v>30</v>
      </c>
      <c r="L36" s="59" t="s">
        <v>3417</v>
      </c>
      <c r="M36" s="18">
        <v>1</v>
      </c>
      <c r="N36" s="267" t="s">
        <v>1245</v>
      </c>
      <c r="O36" s="64">
        <v>1</v>
      </c>
      <c r="P36" s="267"/>
      <c r="Q36" s="47">
        <v>11</v>
      </c>
      <c r="R36" s="11">
        <v>1</v>
      </c>
      <c r="S36" s="5">
        <v>2</v>
      </c>
      <c r="V36" s="5"/>
      <c r="W36" s="5">
        <v>7</v>
      </c>
      <c r="X36" s="61" t="s">
        <v>872</v>
      </c>
      <c r="Y36" s="90" t="s">
        <v>3383</v>
      </c>
      <c r="Z36" s="20"/>
      <c r="AC36" s="5">
        <v>2</v>
      </c>
      <c r="AD36" s="61" t="s">
        <v>3279</v>
      </c>
      <c r="AE36" s="62" t="s">
        <v>3384</v>
      </c>
    </row>
    <row r="37" spans="1:31" ht="12.75">
      <c r="A37" s="15">
        <v>31</v>
      </c>
      <c r="B37" s="73" t="s">
        <v>3303</v>
      </c>
      <c r="C37" s="18">
        <v>1</v>
      </c>
      <c r="D37" s="19"/>
      <c r="E37" s="18">
        <v>1</v>
      </c>
      <c r="F37" s="19"/>
      <c r="K37" s="47">
        <v>31</v>
      </c>
      <c r="L37" s="59" t="s">
        <v>3419</v>
      </c>
      <c r="M37" s="18">
        <v>1</v>
      </c>
      <c r="N37" s="267"/>
      <c r="O37" s="64">
        <v>1</v>
      </c>
      <c r="P37" s="267" t="s">
        <v>1247</v>
      </c>
      <c r="Q37" s="47">
        <v>12</v>
      </c>
      <c r="R37" s="29">
        <v>2</v>
      </c>
      <c r="S37" s="5">
        <v>2</v>
      </c>
      <c r="U37" s="81"/>
      <c r="W37" s="5">
        <v>6</v>
      </c>
      <c r="X37" s="61" t="s">
        <v>873</v>
      </c>
      <c r="Y37" s="90" t="s">
        <v>3385</v>
      </c>
      <c r="Z37" s="20"/>
      <c r="AA37" s="81"/>
      <c r="AB37" s="48"/>
      <c r="AC37" s="5">
        <v>3</v>
      </c>
      <c r="AD37" s="61" t="s">
        <v>3280</v>
      </c>
      <c r="AE37" s="62" t="s">
        <v>3381</v>
      </c>
    </row>
    <row r="38" spans="1:31" ht="12.75">
      <c r="A38" s="15">
        <v>32</v>
      </c>
      <c r="B38" s="59" t="s">
        <v>3420</v>
      </c>
      <c r="C38" s="18">
        <v>1</v>
      </c>
      <c r="D38" s="19"/>
      <c r="E38" s="18">
        <v>1</v>
      </c>
      <c r="F38" s="19"/>
      <c r="G38" s="68"/>
      <c r="H38" s="80"/>
      <c r="I38" s="68"/>
      <c r="J38" s="201"/>
      <c r="K38" s="47">
        <v>32</v>
      </c>
      <c r="L38" s="71" t="s">
        <v>3421</v>
      </c>
      <c r="M38" s="21">
        <v>1</v>
      </c>
      <c r="N38" s="269"/>
      <c r="O38" s="70">
        <v>1</v>
      </c>
      <c r="P38" s="274"/>
      <c r="R38" s="29"/>
      <c r="W38" s="5">
        <v>5</v>
      </c>
      <c r="X38" s="61" t="s">
        <v>874</v>
      </c>
      <c r="Y38" s="90" t="s">
        <v>3387</v>
      </c>
      <c r="Z38" s="20"/>
      <c r="AB38" s="48"/>
      <c r="AC38" s="5">
        <v>4</v>
      </c>
      <c r="AD38" s="61" t="s">
        <v>3281</v>
      </c>
      <c r="AE38" s="62" t="s">
        <v>3388</v>
      </c>
    </row>
    <row r="39" spans="1:31" ht="12.75">
      <c r="A39" s="15">
        <v>33</v>
      </c>
      <c r="B39" s="59" t="s">
        <v>3422</v>
      </c>
      <c r="C39" s="18">
        <v>1</v>
      </c>
      <c r="D39" s="19"/>
      <c r="E39" s="18">
        <v>1</v>
      </c>
      <c r="F39" s="19"/>
      <c r="H39" s="29"/>
      <c r="K39" s="47">
        <v>33</v>
      </c>
      <c r="L39" s="73" t="s">
        <v>3423</v>
      </c>
      <c r="M39" s="23">
        <v>1</v>
      </c>
      <c r="N39" s="268"/>
      <c r="O39" s="72">
        <v>1</v>
      </c>
      <c r="P39" s="266"/>
      <c r="R39" s="29"/>
      <c r="W39" s="5">
        <v>4</v>
      </c>
      <c r="X39" s="61" t="s">
        <v>875</v>
      </c>
      <c r="Y39" s="90" t="s">
        <v>3389</v>
      </c>
      <c r="Z39" s="20"/>
      <c r="AB39" s="48"/>
      <c r="AC39" s="5">
        <v>5</v>
      </c>
      <c r="AD39" s="61" t="s">
        <v>3282</v>
      </c>
      <c r="AE39" s="62" t="s">
        <v>3390</v>
      </c>
    </row>
    <row r="40" spans="1:31" ht="12.75">
      <c r="A40" s="15">
        <v>34</v>
      </c>
      <c r="B40" s="59" t="s">
        <v>3424</v>
      </c>
      <c r="C40" s="18">
        <v>1</v>
      </c>
      <c r="D40" s="19"/>
      <c r="E40" s="18">
        <v>1</v>
      </c>
      <c r="F40" s="19" t="s">
        <v>1246</v>
      </c>
      <c r="G40" s="5">
        <v>12</v>
      </c>
      <c r="H40" s="29">
        <v>2</v>
      </c>
      <c r="I40" s="5">
        <v>2</v>
      </c>
      <c r="K40" s="47">
        <v>34</v>
      </c>
      <c r="L40" s="73" t="s">
        <v>3425</v>
      </c>
      <c r="M40" s="18">
        <v>1</v>
      </c>
      <c r="N40" s="267" t="s">
        <v>1250</v>
      </c>
      <c r="O40" s="64">
        <v>1</v>
      </c>
      <c r="P40" s="267"/>
      <c r="Q40" s="47">
        <v>13</v>
      </c>
      <c r="R40" s="29">
        <v>3</v>
      </c>
      <c r="S40" s="5">
        <v>2</v>
      </c>
      <c r="W40" s="5">
        <v>3</v>
      </c>
      <c r="X40" s="61" t="s">
        <v>876</v>
      </c>
      <c r="Y40" s="90" t="s">
        <v>3391</v>
      </c>
      <c r="Z40" s="20"/>
      <c r="AB40" s="48"/>
      <c r="AC40" s="5">
        <v>6</v>
      </c>
      <c r="AD40" s="61" t="s">
        <v>3283</v>
      </c>
      <c r="AE40" s="62" t="s">
        <v>3392</v>
      </c>
    </row>
    <row r="41" spans="1:31" ht="12.75">
      <c r="A41" s="15">
        <v>35</v>
      </c>
      <c r="B41" s="77" t="s">
        <v>3426</v>
      </c>
      <c r="C41" s="24">
        <v>1</v>
      </c>
      <c r="D41" s="22"/>
      <c r="E41" s="24">
        <v>1</v>
      </c>
      <c r="F41" s="22"/>
      <c r="K41" s="47">
        <v>35</v>
      </c>
      <c r="L41" s="73" t="s">
        <v>3427</v>
      </c>
      <c r="M41" s="27">
        <v>1</v>
      </c>
      <c r="N41" s="267"/>
      <c r="O41" s="78">
        <v>1</v>
      </c>
      <c r="P41" s="267" t="s">
        <v>3437</v>
      </c>
      <c r="Q41" s="47">
        <v>14</v>
      </c>
      <c r="R41" s="12">
        <v>4</v>
      </c>
      <c r="S41" s="5">
        <v>2</v>
      </c>
      <c r="W41" s="5">
        <v>2</v>
      </c>
      <c r="X41" s="61" t="s">
        <v>877</v>
      </c>
      <c r="Y41" s="90" t="s">
        <v>3393</v>
      </c>
      <c r="Z41" s="46"/>
      <c r="AB41" s="48"/>
      <c r="AC41" s="5">
        <v>7</v>
      </c>
      <c r="AD41" s="61" t="s">
        <v>3284</v>
      </c>
      <c r="AE41" s="62" t="s">
        <v>3394</v>
      </c>
    </row>
    <row r="42" spans="1:31" ht="12.75">
      <c r="A42" s="15">
        <v>36</v>
      </c>
      <c r="B42" s="13" t="s">
        <v>886</v>
      </c>
      <c r="C42" s="227">
        <v>2</v>
      </c>
      <c r="D42" s="17" t="s">
        <v>3431</v>
      </c>
      <c r="E42" s="226">
        <v>2</v>
      </c>
      <c r="F42" s="232"/>
      <c r="G42" s="5">
        <v>13</v>
      </c>
      <c r="H42" s="29">
        <v>3</v>
      </c>
      <c r="I42" s="5">
        <v>2</v>
      </c>
      <c r="K42" s="47">
        <v>36</v>
      </c>
      <c r="L42" s="228" t="s">
        <v>895</v>
      </c>
      <c r="M42" s="229">
        <v>2</v>
      </c>
      <c r="N42" s="269"/>
      <c r="O42" s="74">
        <v>2</v>
      </c>
      <c r="P42" s="267"/>
      <c r="W42" s="5">
        <v>1</v>
      </c>
      <c r="X42" s="61" t="s">
        <v>878</v>
      </c>
      <c r="Y42" s="90" t="s">
        <v>3395</v>
      </c>
      <c r="AD42" s="5"/>
      <c r="AE42" s="11"/>
    </row>
    <row r="43" spans="1:31" ht="12.75">
      <c r="A43" s="15">
        <v>37</v>
      </c>
      <c r="B43" s="82" t="s">
        <v>3041</v>
      </c>
      <c r="C43" s="24">
        <v>1</v>
      </c>
      <c r="D43" s="22"/>
      <c r="E43" s="74">
        <v>1</v>
      </c>
      <c r="F43" s="22" t="s">
        <v>3438</v>
      </c>
      <c r="G43" s="5">
        <v>14</v>
      </c>
      <c r="H43" s="12">
        <v>4</v>
      </c>
      <c r="I43" s="5">
        <v>2</v>
      </c>
      <c r="K43" s="47">
        <v>37</v>
      </c>
      <c r="L43" s="59" t="s">
        <v>3428</v>
      </c>
      <c r="M43" s="16">
        <v>1</v>
      </c>
      <c r="N43" s="268"/>
      <c r="O43" s="58">
        <v>1</v>
      </c>
      <c r="P43" s="268"/>
      <c r="Y43" s="55"/>
      <c r="Z43" s="33"/>
      <c r="AA43" s="60" t="s">
        <v>1241</v>
      </c>
      <c r="AB43" s="48" t="s">
        <v>3415</v>
      </c>
      <c r="AC43" s="68">
        <v>1</v>
      </c>
      <c r="AD43" s="66" t="s">
        <v>726</v>
      </c>
      <c r="AE43" s="67" t="s">
        <v>3369</v>
      </c>
    </row>
    <row r="44" spans="1:31" ht="12.75">
      <c r="A44" s="15">
        <v>38</v>
      </c>
      <c r="B44" s="59" t="s">
        <v>3430</v>
      </c>
      <c r="C44" s="16">
        <v>1</v>
      </c>
      <c r="D44" s="17" t="s">
        <v>3441</v>
      </c>
      <c r="E44" s="58">
        <v>1</v>
      </c>
      <c r="F44" s="17"/>
      <c r="G44" s="5">
        <v>15</v>
      </c>
      <c r="H44" s="11">
        <v>5</v>
      </c>
      <c r="I44" s="5">
        <v>2</v>
      </c>
      <c r="K44" s="47">
        <v>38</v>
      </c>
      <c r="L44" s="73" t="s">
        <v>3432</v>
      </c>
      <c r="M44" s="18">
        <v>1</v>
      </c>
      <c r="N44" s="267" t="s">
        <v>3442</v>
      </c>
      <c r="O44" s="64">
        <v>1</v>
      </c>
      <c r="P44" s="267"/>
      <c r="Q44" s="47">
        <v>15</v>
      </c>
      <c r="R44" s="11">
        <v>5</v>
      </c>
      <c r="S44" s="5">
        <v>2</v>
      </c>
      <c r="U44" s="60" t="s">
        <v>1240</v>
      </c>
      <c r="V44" s="48" t="s">
        <v>3415</v>
      </c>
      <c r="W44" s="68">
        <v>8</v>
      </c>
      <c r="X44" s="66" t="s">
        <v>832</v>
      </c>
      <c r="Y44" s="89" t="s">
        <v>3380</v>
      </c>
      <c r="Z44" s="33"/>
      <c r="AB44" s="48"/>
      <c r="AC44" s="68">
        <v>2</v>
      </c>
      <c r="AD44" s="66" t="s">
        <v>727</v>
      </c>
      <c r="AE44" s="67" t="s">
        <v>3384</v>
      </c>
    </row>
    <row r="45" spans="1:31" ht="12.75">
      <c r="A45" s="15">
        <v>39</v>
      </c>
      <c r="B45" s="59" t="s">
        <v>3433</v>
      </c>
      <c r="C45" s="18">
        <v>1</v>
      </c>
      <c r="D45" s="19"/>
      <c r="E45" s="64">
        <v>1</v>
      </c>
      <c r="F45" s="19"/>
      <c r="K45" s="47">
        <v>39</v>
      </c>
      <c r="L45" s="73" t="s">
        <v>3434</v>
      </c>
      <c r="M45" s="18">
        <v>1</v>
      </c>
      <c r="N45" s="267"/>
      <c r="O45" s="64">
        <v>1</v>
      </c>
      <c r="P45" s="267"/>
      <c r="W45" s="68">
        <v>7</v>
      </c>
      <c r="X45" s="66" t="s">
        <v>833</v>
      </c>
      <c r="Y45" s="89" t="s">
        <v>3383</v>
      </c>
      <c r="Z45" s="33"/>
      <c r="AB45" s="48"/>
      <c r="AC45" s="68">
        <v>3</v>
      </c>
      <c r="AD45" s="66" t="s">
        <v>728</v>
      </c>
      <c r="AE45" s="67" t="s">
        <v>3386</v>
      </c>
    </row>
    <row r="46" spans="1:31" ht="12.75">
      <c r="A46" s="15">
        <v>40</v>
      </c>
      <c r="B46" s="59" t="s">
        <v>3435</v>
      </c>
      <c r="C46" s="18">
        <v>1</v>
      </c>
      <c r="D46" s="19"/>
      <c r="E46" s="64">
        <v>1</v>
      </c>
      <c r="F46" s="19"/>
      <c r="H46" s="12"/>
      <c r="K46" s="47">
        <v>40</v>
      </c>
      <c r="L46" s="73" t="s">
        <v>3436</v>
      </c>
      <c r="M46" s="18">
        <v>1</v>
      </c>
      <c r="N46" s="267"/>
      <c r="O46" s="64">
        <v>1</v>
      </c>
      <c r="P46" s="267"/>
      <c r="U46" s="32"/>
      <c r="W46" s="68">
        <v>6</v>
      </c>
      <c r="X46" s="66" t="s">
        <v>834</v>
      </c>
      <c r="Y46" s="89" t="s">
        <v>3385</v>
      </c>
      <c r="Z46" s="33"/>
      <c r="AB46" s="48"/>
      <c r="AC46" s="68">
        <v>4</v>
      </c>
      <c r="AD46" s="66" t="s">
        <v>732</v>
      </c>
      <c r="AE46" s="67" t="s">
        <v>3388</v>
      </c>
    </row>
    <row r="47" spans="1:31" ht="12.75">
      <c r="A47" s="15">
        <v>41</v>
      </c>
      <c r="B47" s="59" t="s">
        <v>3346</v>
      </c>
      <c r="C47" s="18">
        <v>1</v>
      </c>
      <c r="D47" s="19"/>
      <c r="E47" s="64">
        <v>1</v>
      </c>
      <c r="F47" s="19"/>
      <c r="H47" s="12"/>
      <c r="K47" s="47">
        <v>41</v>
      </c>
      <c r="L47" s="73" t="s">
        <v>389</v>
      </c>
      <c r="M47" s="18">
        <v>1</v>
      </c>
      <c r="N47" s="267"/>
      <c r="O47" s="64">
        <v>1</v>
      </c>
      <c r="P47" s="267" t="s">
        <v>3444</v>
      </c>
      <c r="Q47" s="47">
        <v>16</v>
      </c>
      <c r="R47" s="5">
        <v>6</v>
      </c>
      <c r="S47" s="5">
        <v>2</v>
      </c>
      <c r="U47" s="81"/>
      <c r="V47" s="83"/>
      <c r="W47" s="68">
        <v>5</v>
      </c>
      <c r="X47" s="66" t="s">
        <v>835</v>
      </c>
      <c r="Y47" s="89" t="s">
        <v>3387</v>
      </c>
      <c r="Z47" s="33"/>
      <c r="AA47" s="32"/>
      <c r="AB47" s="48"/>
      <c r="AC47" s="68">
        <v>5</v>
      </c>
      <c r="AD47" s="66" t="s">
        <v>733</v>
      </c>
      <c r="AE47" s="67" t="s">
        <v>3390</v>
      </c>
    </row>
    <row r="48" spans="1:31" ht="12.75">
      <c r="A48" s="15">
        <v>42</v>
      </c>
      <c r="B48" s="59" t="s">
        <v>3347</v>
      </c>
      <c r="C48" s="18">
        <v>1</v>
      </c>
      <c r="D48" s="19"/>
      <c r="E48" s="64">
        <v>1</v>
      </c>
      <c r="F48" s="19" t="s">
        <v>3443</v>
      </c>
      <c r="G48" s="15">
        <v>16</v>
      </c>
      <c r="H48" s="5">
        <v>6</v>
      </c>
      <c r="I48" s="5">
        <v>2</v>
      </c>
      <c r="K48" s="47">
        <v>42</v>
      </c>
      <c r="L48" s="73" t="s">
        <v>388</v>
      </c>
      <c r="M48" s="18">
        <v>1</v>
      </c>
      <c r="N48" s="267"/>
      <c r="O48" s="64">
        <v>1</v>
      </c>
      <c r="P48" s="267"/>
      <c r="R48" s="12"/>
      <c r="U48" s="81"/>
      <c r="V48" s="83"/>
      <c r="W48" s="68">
        <v>4</v>
      </c>
      <c r="X48" s="66" t="s">
        <v>836</v>
      </c>
      <c r="Y48" s="89" t="s">
        <v>3389</v>
      </c>
      <c r="Z48" s="33"/>
      <c r="AA48" s="81"/>
      <c r="AB48" s="83"/>
      <c r="AC48" s="68">
        <v>6</v>
      </c>
      <c r="AD48" s="66" t="s">
        <v>734</v>
      </c>
      <c r="AE48" s="67" t="s">
        <v>3392</v>
      </c>
    </row>
    <row r="49" spans="1:31" ht="12.75">
      <c r="A49" s="15">
        <v>43</v>
      </c>
      <c r="B49" s="59" t="s">
        <v>3348</v>
      </c>
      <c r="C49" s="27">
        <v>1</v>
      </c>
      <c r="D49" s="19"/>
      <c r="E49" s="78">
        <v>1</v>
      </c>
      <c r="F49" s="19"/>
      <c r="K49" s="47">
        <v>43</v>
      </c>
      <c r="L49" s="73" t="s">
        <v>387</v>
      </c>
      <c r="M49" s="27">
        <v>1</v>
      </c>
      <c r="N49" s="267"/>
      <c r="O49" s="78">
        <v>1</v>
      </c>
      <c r="P49" s="267"/>
      <c r="W49" s="68">
        <v>3</v>
      </c>
      <c r="X49" s="66" t="s">
        <v>837</v>
      </c>
      <c r="Y49" s="89" t="s">
        <v>3391</v>
      </c>
      <c r="Z49" s="280"/>
      <c r="AA49" s="81"/>
      <c r="AB49" s="83"/>
      <c r="AC49" s="68">
        <v>7</v>
      </c>
      <c r="AD49" s="66" t="s">
        <v>735</v>
      </c>
      <c r="AE49" s="67" t="s">
        <v>3394</v>
      </c>
    </row>
    <row r="50" spans="1:25" ht="12.75">
      <c r="A50" s="15">
        <v>44</v>
      </c>
      <c r="B50" s="77" t="s">
        <v>3349</v>
      </c>
      <c r="C50" s="24">
        <v>1</v>
      </c>
      <c r="D50" s="22"/>
      <c r="E50" s="74">
        <v>1</v>
      </c>
      <c r="F50" s="22"/>
      <c r="H50" s="5"/>
      <c r="K50" s="47">
        <v>44</v>
      </c>
      <c r="L50" s="71" t="s">
        <v>386</v>
      </c>
      <c r="M50" s="24">
        <v>1</v>
      </c>
      <c r="N50" s="269"/>
      <c r="O50" s="78">
        <v>1</v>
      </c>
      <c r="P50" s="267"/>
      <c r="W50" s="68">
        <v>2</v>
      </c>
      <c r="X50" s="66" t="s">
        <v>838</v>
      </c>
      <c r="Y50" s="89" t="s">
        <v>3393</v>
      </c>
    </row>
    <row r="51" spans="1:31" ht="12.75">
      <c r="A51" s="15">
        <v>45</v>
      </c>
      <c r="B51" s="13" t="s">
        <v>887</v>
      </c>
      <c r="C51" s="227">
        <v>1</v>
      </c>
      <c r="D51" s="260" t="s">
        <v>890</v>
      </c>
      <c r="E51" s="227">
        <v>1</v>
      </c>
      <c r="F51" s="17"/>
      <c r="G51" s="15">
        <v>17</v>
      </c>
      <c r="H51" s="5">
        <v>7</v>
      </c>
      <c r="I51" s="5">
        <v>2</v>
      </c>
      <c r="K51" s="47">
        <v>45</v>
      </c>
      <c r="L51" s="13" t="s">
        <v>896</v>
      </c>
      <c r="M51" s="227">
        <v>1</v>
      </c>
      <c r="N51" s="268" t="s">
        <v>897</v>
      </c>
      <c r="O51" s="226">
        <v>1</v>
      </c>
      <c r="P51" s="268"/>
      <c r="Q51" s="47">
        <v>17</v>
      </c>
      <c r="R51" s="5">
        <v>7</v>
      </c>
      <c r="S51" s="5">
        <v>2</v>
      </c>
      <c r="W51" s="68">
        <v>1</v>
      </c>
      <c r="X51" s="66" t="s">
        <v>839</v>
      </c>
      <c r="Y51" s="89" t="s">
        <v>3395</v>
      </c>
      <c r="Z51" s="280"/>
      <c r="AA51" s="60" t="s">
        <v>1243</v>
      </c>
      <c r="AB51" s="48" t="s">
        <v>3429</v>
      </c>
      <c r="AC51" s="5">
        <v>1</v>
      </c>
      <c r="AD51" s="61" t="s">
        <v>3285</v>
      </c>
      <c r="AE51" s="62" t="s">
        <v>3397</v>
      </c>
    </row>
    <row r="52" spans="1:31" ht="12.75">
      <c r="A52" s="15">
        <v>46</v>
      </c>
      <c r="B52" s="13" t="s">
        <v>1957</v>
      </c>
      <c r="C52" s="263">
        <v>1</v>
      </c>
      <c r="D52" s="60"/>
      <c r="E52" s="263">
        <v>1</v>
      </c>
      <c r="F52" s="19"/>
      <c r="H52" s="12"/>
      <c r="K52" s="47">
        <v>46</v>
      </c>
      <c r="L52" s="13" t="s">
        <v>2312</v>
      </c>
      <c r="M52" s="263">
        <v>1</v>
      </c>
      <c r="N52" s="267"/>
      <c r="O52" s="262">
        <v>1</v>
      </c>
      <c r="P52" s="267"/>
      <c r="R52" s="4"/>
      <c r="S52" s="4"/>
      <c r="T52" s="4"/>
      <c r="Y52" s="55"/>
      <c r="Z52" s="46"/>
      <c r="AB52" s="48"/>
      <c r="AC52" s="5">
        <v>2</v>
      </c>
      <c r="AD52" s="61" t="s">
        <v>3286</v>
      </c>
      <c r="AE52" s="62" t="s">
        <v>3400</v>
      </c>
    </row>
    <row r="53" spans="1:31" ht="12.75">
      <c r="A53" s="15">
        <v>47</v>
      </c>
      <c r="B53" s="73" t="s">
        <v>3042</v>
      </c>
      <c r="C53" s="27">
        <v>1</v>
      </c>
      <c r="D53" s="60"/>
      <c r="E53" s="27">
        <v>1</v>
      </c>
      <c r="F53" s="19" t="s">
        <v>952</v>
      </c>
      <c r="G53" s="15">
        <v>18</v>
      </c>
      <c r="H53" s="5">
        <v>8</v>
      </c>
      <c r="I53" s="46">
        <v>2</v>
      </c>
      <c r="K53" s="47">
        <v>47</v>
      </c>
      <c r="L53" s="146" t="s">
        <v>3428</v>
      </c>
      <c r="M53" s="27">
        <v>1</v>
      </c>
      <c r="N53" s="267"/>
      <c r="O53" s="78">
        <v>1</v>
      </c>
      <c r="P53" s="267" t="s">
        <v>951</v>
      </c>
      <c r="Q53" s="47">
        <v>18</v>
      </c>
      <c r="R53" s="5">
        <v>8</v>
      </c>
      <c r="S53" s="5">
        <v>2</v>
      </c>
      <c r="U53" s="60" t="s">
        <v>1242</v>
      </c>
      <c r="V53" s="48" t="s">
        <v>3429</v>
      </c>
      <c r="W53" s="5">
        <v>6</v>
      </c>
      <c r="X53" s="61" t="s">
        <v>879</v>
      </c>
      <c r="Y53" s="90" t="s">
        <v>3399</v>
      </c>
      <c r="Z53" s="46"/>
      <c r="AB53" s="48"/>
      <c r="AC53" s="5">
        <v>3</v>
      </c>
      <c r="AD53" s="61" t="s">
        <v>2318</v>
      </c>
      <c r="AE53" s="62" t="s">
        <v>3402</v>
      </c>
    </row>
    <row r="54" spans="1:31" ht="13.5" thickBot="1">
      <c r="A54" s="210">
        <v>48</v>
      </c>
      <c r="B54" s="346" t="s">
        <v>3043</v>
      </c>
      <c r="C54" s="347">
        <v>1</v>
      </c>
      <c r="D54" s="348"/>
      <c r="E54" s="347">
        <v>1</v>
      </c>
      <c r="F54" s="349"/>
      <c r="G54" s="212"/>
      <c r="H54" s="272"/>
      <c r="I54" s="212"/>
      <c r="K54" s="210">
        <v>48</v>
      </c>
      <c r="L54" s="352" t="s">
        <v>1384</v>
      </c>
      <c r="M54" s="347">
        <v>1</v>
      </c>
      <c r="N54" s="353"/>
      <c r="O54" s="354">
        <v>1</v>
      </c>
      <c r="P54" s="353"/>
      <c r="Q54" s="210"/>
      <c r="R54" s="212"/>
      <c r="S54" s="212"/>
      <c r="W54" s="5">
        <v>5</v>
      </c>
      <c r="X54" s="61" t="s">
        <v>2339</v>
      </c>
      <c r="Y54" s="90" t="s">
        <v>3401</v>
      </c>
      <c r="Z54" s="46"/>
      <c r="AB54" s="48"/>
      <c r="AC54" s="5">
        <v>4</v>
      </c>
      <c r="AD54" s="61" t="s">
        <v>2320</v>
      </c>
      <c r="AE54" s="62" t="s">
        <v>3405</v>
      </c>
    </row>
    <row r="55" spans="1:31" ht="12.75">
      <c r="A55" s="15">
        <v>49</v>
      </c>
      <c r="B55" s="25" t="s">
        <v>888</v>
      </c>
      <c r="C55" s="18">
        <v>6</v>
      </c>
      <c r="D55" s="19" t="s">
        <v>1770</v>
      </c>
      <c r="E55" s="221"/>
      <c r="F55" s="221"/>
      <c r="G55" s="15">
        <v>19</v>
      </c>
      <c r="H55" s="5">
        <v>9</v>
      </c>
      <c r="I55" s="5">
        <v>2</v>
      </c>
      <c r="K55" s="47">
        <v>49</v>
      </c>
      <c r="L55" s="25" t="s">
        <v>889</v>
      </c>
      <c r="M55" s="18">
        <v>6</v>
      </c>
      <c r="N55" s="267" t="s">
        <v>2279</v>
      </c>
      <c r="O55" s="264"/>
      <c r="P55" s="14"/>
      <c r="Q55" s="47">
        <v>19</v>
      </c>
      <c r="R55" s="12">
        <v>9</v>
      </c>
      <c r="S55" s="5">
        <v>2</v>
      </c>
      <c r="U55" s="81"/>
      <c r="V55" s="83"/>
      <c r="W55" s="5">
        <v>4</v>
      </c>
      <c r="X55" s="61" t="s">
        <v>2341</v>
      </c>
      <c r="Y55" s="90" t="s">
        <v>3403</v>
      </c>
      <c r="Z55" s="46"/>
      <c r="AB55" s="48"/>
      <c r="AC55" s="5">
        <v>5</v>
      </c>
      <c r="AD55" s="61" t="s">
        <v>3287</v>
      </c>
      <c r="AE55" s="62" t="s">
        <v>3408</v>
      </c>
    </row>
    <row r="56" spans="1:31" ht="12.75">
      <c r="A56" s="15">
        <v>50</v>
      </c>
      <c r="B56" s="71" t="s">
        <v>3044</v>
      </c>
      <c r="C56" s="24">
        <v>1</v>
      </c>
      <c r="D56" s="261"/>
      <c r="E56" s="278">
        <v>1</v>
      </c>
      <c r="F56" s="275"/>
      <c r="H56" s="4"/>
      <c r="K56" s="47">
        <v>50</v>
      </c>
      <c r="L56" s="77" t="s">
        <v>1385</v>
      </c>
      <c r="M56" s="24">
        <v>1</v>
      </c>
      <c r="N56" s="230"/>
      <c r="O56" s="16">
        <v>1</v>
      </c>
      <c r="P56" s="268" t="s">
        <v>1251</v>
      </c>
      <c r="Q56" s="47">
        <v>20</v>
      </c>
      <c r="R56" s="46">
        <v>10</v>
      </c>
      <c r="S56" s="46">
        <v>2</v>
      </c>
      <c r="W56" s="5">
        <v>3</v>
      </c>
      <c r="X56" s="61" t="s">
        <v>880</v>
      </c>
      <c r="Y56" s="90" t="s">
        <v>3407</v>
      </c>
      <c r="Z56" s="46"/>
      <c r="AB56" s="48"/>
      <c r="AC56" s="5">
        <v>6</v>
      </c>
      <c r="AD56" s="61" t="s">
        <v>3288</v>
      </c>
      <c r="AE56" s="62" t="s">
        <v>3410</v>
      </c>
    </row>
    <row r="57" spans="1:31" ht="12.75">
      <c r="A57" s="15">
        <v>51</v>
      </c>
      <c r="B57" s="235" t="s">
        <v>3045</v>
      </c>
      <c r="C57" s="16">
        <v>1</v>
      </c>
      <c r="D57" s="260"/>
      <c r="E57" s="279">
        <v>1</v>
      </c>
      <c r="F57" s="22" t="s">
        <v>3446</v>
      </c>
      <c r="G57" s="15">
        <v>20</v>
      </c>
      <c r="H57" s="12">
        <v>10</v>
      </c>
      <c r="I57" s="46">
        <v>2</v>
      </c>
      <c r="K57" s="47">
        <v>51</v>
      </c>
      <c r="L57" s="351" t="s">
        <v>1386</v>
      </c>
      <c r="M57" s="27">
        <v>1</v>
      </c>
      <c r="N57" s="262"/>
      <c r="O57" s="24">
        <v>1</v>
      </c>
      <c r="P57" s="269"/>
      <c r="W57" s="5">
        <v>2</v>
      </c>
      <c r="X57" s="61" t="s">
        <v>881</v>
      </c>
      <c r="Y57" s="90" t="s">
        <v>3409</v>
      </c>
      <c r="Z57" s="46"/>
      <c r="AA57" s="81"/>
      <c r="AB57" s="83"/>
      <c r="AC57" s="5">
        <v>7</v>
      </c>
      <c r="AD57" s="61" t="s">
        <v>3289</v>
      </c>
      <c r="AE57" s="62" t="s">
        <v>3412</v>
      </c>
    </row>
    <row r="58" spans="1:26" ht="12.75">
      <c r="A58" s="15">
        <v>52</v>
      </c>
      <c r="B58" s="236" t="s">
        <v>3445</v>
      </c>
      <c r="C58" s="21">
        <v>6</v>
      </c>
      <c r="D58" s="22" t="s">
        <v>1771</v>
      </c>
      <c r="G58" s="15">
        <v>21</v>
      </c>
      <c r="H58" s="5">
        <v>1</v>
      </c>
      <c r="I58" s="46">
        <v>3</v>
      </c>
      <c r="K58" s="47">
        <v>52</v>
      </c>
      <c r="L58" s="240" t="s">
        <v>1252</v>
      </c>
      <c r="M58" s="21">
        <v>6</v>
      </c>
      <c r="N58" s="269" t="s">
        <v>1253</v>
      </c>
      <c r="O58" s="264"/>
      <c r="P58" s="14"/>
      <c r="Q58" s="47">
        <v>21</v>
      </c>
      <c r="R58" s="46">
        <v>1</v>
      </c>
      <c r="S58" s="46">
        <v>3</v>
      </c>
      <c r="T58" s="46"/>
      <c r="W58" s="5">
        <v>1</v>
      </c>
      <c r="X58" s="61" t="s">
        <v>882</v>
      </c>
      <c r="Y58" s="90" t="s">
        <v>3411</v>
      </c>
      <c r="Z58" s="46"/>
    </row>
    <row r="59" spans="1:31" ht="12.75">
      <c r="A59" s="15">
        <v>53</v>
      </c>
      <c r="B59" s="233" t="s">
        <v>1958</v>
      </c>
      <c r="C59" s="206">
        <v>3</v>
      </c>
      <c r="D59" s="195" t="s">
        <v>3448</v>
      </c>
      <c r="G59" s="15">
        <v>22</v>
      </c>
      <c r="H59" s="5">
        <v>2</v>
      </c>
      <c r="I59" s="46">
        <v>3</v>
      </c>
      <c r="K59" s="47">
        <v>53</v>
      </c>
      <c r="L59" s="233" t="s">
        <v>3450</v>
      </c>
      <c r="M59" s="206">
        <v>3</v>
      </c>
      <c r="N59" s="270" t="s">
        <v>1256</v>
      </c>
      <c r="Q59" s="47">
        <v>22</v>
      </c>
      <c r="R59" s="46">
        <v>2</v>
      </c>
      <c r="S59" s="46">
        <v>3</v>
      </c>
      <c r="T59" s="46"/>
      <c r="Y59" s="55"/>
      <c r="Z59" s="46"/>
      <c r="AA59" s="60" t="s">
        <v>3398</v>
      </c>
      <c r="AB59" s="48" t="s">
        <v>3440</v>
      </c>
      <c r="AC59" s="68">
        <v>1</v>
      </c>
      <c r="AD59" s="66" t="s">
        <v>736</v>
      </c>
      <c r="AE59" s="67" t="s">
        <v>3397</v>
      </c>
    </row>
    <row r="60" spans="1:31" ht="12.75">
      <c r="A60" s="15">
        <v>54</v>
      </c>
      <c r="B60" s="234" t="s">
        <v>1254</v>
      </c>
      <c r="C60" s="28">
        <v>6</v>
      </c>
      <c r="D60" s="13" t="s">
        <v>3449</v>
      </c>
      <c r="G60" s="15">
        <v>23</v>
      </c>
      <c r="H60" s="5">
        <v>3</v>
      </c>
      <c r="I60" s="46">
        <v>3</v>
      </c>
      <c r="K60" s="47">
        <v>54</v>
      </c>
      <c r="L60" s="234" t="s">
        <v>1255</v>
      </c>
      <c r="M60" s="28">
        <v>6</v>
      </c>
      <c r="N60" s="11" t="s">
        <v>3452</v>
      </c>
      <c r="Q60" s="47">
        <v>23</v>
      </c>
      <c r="R60" s="12">
        <v>3</v>
      </c>
      <c r="S60" s="46">
        <v>3</v>
      </c>
      <c r="T60" s="46"/>
      <c r="U60" s="60" t="s">
        <v>3396</v>
      </c>
      <c r="V60" s="48" t="s">
        <v>3440</v>
      </c>
      <c r="W60" s="68">
        <v>6</v>
      </c>
      <c r="X60" s="66" t="s">
        <v>840</v>
      </c>
      <c r="Y60" s="89" t="s">
        <v>3399</v>
      </c>
      <c r="Z60" s="46"/>
      <c r="AB60" s="48"/>
      <c r="AC60" s="68">
        <v>2</v>
      </c>
      <c r="AD60" s="66" t="s">
        <v>737</v>
      </c>
      <c r="AE60" s="67" t="s">
        <v>3400</v>
      </c>
    </row>
    <row r="61" spans="1:31" ht="12.75">
      <c r="A61" s="15">
        <v>55</v>
      </c>
      <c r="B61" s="207" t="s">
        <v>1959</v>
      </c>
      <c r="C61" s="194">
        <v>8</v>
      </c>
      <c r="D61" s="195" t="s">
        <v>3451</v>
      </c>
      <c r="G61" s="15">
        <v>24</v>
      </c>
      <c r="H61" s="5">
        <v>4</v>
      </c>
      <c r="I61" s="46">
        <v>3</v>
      </c>
      <c r="K61" s="47">
        <v>55</v>
      </c>
      <c r="L61" s="241" t="s">
        <v>1963</v>
      </c>
      <c r="M61" s="194">
        <v>8</v>
      </c>
      <c r="N61" s="270" t="s">
        <v>1259</v>
      </c>
      <c r="Q61" s="47">
        <v>24</v>
      </c>
      <c r="R61" s="46">
        <v>4</v>
      </c>
      <c r="S61" s="46">
        <v>3</v>
      </c>
      <c r="T61" s="46"/>
      <c r="W61" s="68">
        <v>5</v>
      </c>
      <c r="X61" s="66" t="s">
        <v>2340</v>
      </c>
      <c r="Y61" s="89" t="s">
        <v>3401</v>
      </c>
      <c r="Z61" s="46"/>
      <c r="AA61" s="81"/>
      <c r="AB61" s="83"/>
      <c r="AC61" s="68">
        <v>3</v>
      </c>
      <c r="AD61" s="66" t="s">
        <v>2319</v>
      </c>
      <c r="AE61" s="67" t="s">
        <v>3402</v>
      </c>
    </row>
    <row r="62" spans="1:31" ht="12.75">
      <c r="A62" s="15">
        <v>56</v>
      </c>
      <c r="B62" s="234" t="s">
        <v>1257</v>
      </c>
      <c r="C62" s="206">
        <v>7</v>
      </c>
      <c r="D62" s="195" t="s">
        <v>884</v>
      </c>
      <c r="G62" s="15">
        <v>25</v>
      </c>
      <c r="H62" s="5">
        <v>5</v>
      </c>
      <c r="I62" s="46">
        <v>3</v>
      </c>
      <c r="K62" s="47">
        <v>56</v>
      </c>
      <c r="L62" s="233" t="s">
        <v>1258</v>
      </c>
      <c r="M62" s="206">
        <v>8</v>
      </c>
      <c r="N62" s="270" t="s">
        <v>885</v>
      </c>
      <c r="Q62" s="47">
        <v>25</v>
      </c>
      <c r="R62" s="12">
        <v>5</v>
      </c>
      <c r="S62" s="46">
        <v>3</v>
      </c>
      <c r="T62" s="46"/>
      <c r="W62" s="68">
        <v>4</v>
      </c>
      <c r="X62" s="66" t="s">
        <v>2342</v>
      </c>
      <c r="Y62" s="89" t="s">
        <v>3403</v>
      </c>
      <c r="Z62" s="46"/>
      <c r="AA62" s="81"/>
      <c r="AB62" s="83"/>
      <c r="AC62" s="68">
        <v>4</v>
      </c>
      <c r="AD62" s="66" t="s">
        <v>2321</v>
      </c>
      <c r="AE62" s="67" t="s">
        <v>3405</v>
      </c>
    </row>
    <row r="63" spans="1:31" ht="12.75">
      <c r="A63" s="15">
        <v>57</v>
      </c>
      <c r="B63" s="233" t="s">
        <v>1260</v>
      </c>
      <c r="C63" s="206">
        <v>7</v>
      </c>
      <c r="D63" s="195" t="s">
        <v>3453</v>
      </c>
      <c r="G63" s="5">
        <v>26</v>
      </c>
      <c r="H63" s="11">
        <v>6</v>
      </c>
      <c r="I63" s="5">
        <v>3</v>
      </c>
      <c r="K63" s="47">
        <v>57</v>
      </c>
      <c r="L63" s="233" t="s">
        <v>1261</v>
      </c>
      <c r="M63" s="206">
        <v>9</v>
      </c>
      <c r="N63" s="270" t="s">
        <v>1262</v>
      </c>
      <c r="Q63" s="47">
        <v>26</v>
      </c>
      <c r="R63" s="46">
        <v>6</v>
      </c>
      <c r="S63" s="46">
        <v>3</v>
      </c>
      <c r="T63" s="46"/>
      <c r="W63" s="68">
        <v>3</v>
      </c>
      <c r="X63" s="66" t="s">
        <v>841</v>
      </c>
      <c r="Y63" s="89" t="s">
        <v>3407</v>
      </c>
      <c r="Z63" s="46"/>
      <c r="AA63" s="81"/>
      <c r="AB63" s="83"/>
      <c r="AC63" s="68">
        <v>5</v>
      </c>
      <c r="AD63" s="66" t="s">
        <v>738</v>
      </c>
      <c r="AE63" s="67" t="s">
        <v>3408</v>
      </c>
    </row>
    <row r="64" spans="1:31" ht="12.75">
      <c r="A64" s="15"/>
      <c r="B64" s="25"/>
      <c r="G64" s="15"/>
      <c r="H64" s="5"/>
      <c r="I64" s="46"/>
      <c r="L64" s="13"/>
      <c r="R64" s="46"/>
      <c r="S64" s="46"/>
      <c r="T64" s="46"/>
      <c r="W64" s="68">
        <v>2</v>
      </c>
      <c r="X64" s="66" t="s">
        <v>842</v>
      </c>
      <c r="Y64" s="89" t="s">
        <v>3409</v>
      </c>
      <c r="AA64" s="81"/>
      <c r="AB64" s="83"/>
      <c r="AC64" s="68">
        <v>6</v>
      </c>
      <c r="AD64" s="66" t="s">
        <v>739</v>
      </c>
      <c r="AE64" s="67" t="s">
        <v>3410</v>
      </c>
    </row>
    <row r="65" spans="1:31" ht="12.75">
      <c r="A65" s="15"/>
      <c r="B65" s="25"/>
      <c r="G65" s="46"/>
      <c r="H65" s="12"/>
      <c r="L65" s="13"/>
      <c r="R65" s="46"/>
      <c r="S65" s="46"/>
      <c r="T65" s="46"/>
      <c r="W65" s="68">
        <v>1</v>
      </c>
      <c r="X65" s="66" t="s">
        <v>843</v>
      </c>
      <c r="Y65" s="89" t="s">
        <v>3411</v>
      </c>
      <c r="AC65" s="68">
        <v>7</v>
      </c>
      <c r="AD65" s="66" t="s">
        <v>740</v>
      </c>
      <c r="AE65" s="67" t="s">
        <v>3412</v>
      </c>
    </row>
    <row r="66" spans="1:31" ht="15.75">
      <c r="A66" s="15"/>
      <c r="B66" s="85"/>
      <c r="D66" s="37" t="s">
        <v>1226</v>
      </c>
      <c r="G66" s="41"/>
      <c r="H66" s="3"/>
      <c r="I66" s="41"/>
      <c r="J66" s="38"/>
      <c r="K66" s="39"/>
      <c r="L66" s="43"/>
      <c r="N66" s="2" t="s">
        <v>3328</v>
      </c>
      <c r="R66" s="46"/>
      <c r="S66" s="46"/>
      <c r="T66" s="46"/>
      <c r="U66" s="43"/>
      <c r="V66" s="42"/>
      <c r="W66" s="3"/>
      <c r="X66" s="2" t="s">
        <v>1226</v>
      </c>
      <c r="Y66" s="43"/>
      <c r="Z66" s="44" t="s">
        <v>3327</v>
      </c>
      <c r="AA66" s="43"/>
      <c r="AB66" s="3"/>
      <c r="AC66" s="2"/>
      <c r="AD66" s="37" t="s">
        <v>3328</v>
      </c>
      <c r="AE66" s="43"/>
    </row>
    <row r="67" spans="1:20" ht="15.75">
      <c r="A67" s="15"/>
      <c r="B67" s="85"/>
      <c r="G67" s="41"/>
      <c r="H67" s="3"/>
      <c r="I67" s="41"/>
      <c r="J67" s="38"/>
      <c r="K67" s="39"/>
      <c r="L67" s="43"/>
      <c r="Q67" s="39"/>
      <c r="R67" s="38"/>
      <c r="S67" s="38"/>
      <c r="T67" s="38"/>
    </row>
    <row r="68" spans="1:31" ht="12.75">
      <c r="A68" s="15"/>
      <c r="G68" s="45" t="s">
        <v>3329</v>
      </c>
      <c r="H68" s="6"/>
      <c r="I68" s="46"/>
      <c r="L68" s="13"/>
      <c r="Q68" s="45" t="s">
        <v>3330</v>
      </c>
      <c r="R68" s="6"/>
      <c r="S68" s="46"/>
      <c r="T68" s="46"/>
      <c r="U68" s="4" t="s">
        <v>1229</v>
      </c>
      <c r="V68" s="51" t="s">
        <v>1227</v>
      </c>
      <c r="X68" s="52" t="s">
        <v>1228</v>
      </c>
      <c r="Y68" s="53" t="s">
        <v>3332</v>
      </c>
      <c r="Z68" s="46"/>
      <c r="AA68" s="4" t="s">
        <v>1229</v>
      </c>
      <c r="AB68" s="6" t="s">
        <v>1227</v>
      </c>
      <c r="AD68" s="52" t="s">
        <v>1228</v>
      </c>
      <c r="AE68" s="199" t="s">
        <v>3332</v>
      </c>
    </row>
    <row r="69" spans="1:30" ht="12.75">
      <c r="A69" s="15"/>
      <c r="B69" s="52" t="s">
        <v>3332</v>
      </c>
      <c r="C69" s="7" t="s">
        <v>3333</v>
      </c>
      <c r="D69" s="4" t="s">
        <v>1229</v>
      </c>
      <c r="E69" s="7" t="s">
        <v>3334</v>
      </c>
      <c r="F69" s="4" t="s">
        <v>1229</v>
      </c>
      <c r="G69" s="49" t="s">
        <v>3335</v>
      </c>
      <c r="H69" s="50" t="s">
        <v>3336</v>
      </c>
      <c r="I69" s="50" t="s">
        <v>3337</v>
      </c>
      <c r="J69" s="50"/>
      <c r="L69" s="199" t="s">
        <v>3332</v>
      </c>
      <c r="M69" s="7" t="s">
        <v>3333</v>
      </c>
      <c r="N69" s="4" t="s">
        <v>1229</v>
      </c>
      <c r="O69" s="7" t="s">
        <v>3334</v>
      </c>
      <c r="P69" s="4" t="s">
        <v>1229</v>
      </c>
      <c r="Q69" s="50" t="s">
        <v>3335</v>
      </c>
      <c r="R69" s="50" t="s">
        <v>3336</v>
      </c>
      <c r="S69" s="50" t="s">
        <v>3337</v>
      </c>
      <c r="T69" s="50"/>
      <c r="U69" s="4"/>
      <c r="V69" s="54" t="s">
        <v>3338</v>
      </c>
      <c r="W69" s="14" t="s">
        <v>1230</v>
      </c>
      <c r="X69" s="5"/>
      <c r="Y69" s="55"/>
      <c r="Z69" s="46"/>
      <c r="AA69" s="4"/>
      <c r="AB69" s="54" t="s">
        <v>3338</v>
      </c>
      <c r="AC69" s="14" t="s">
        <v>1230</v>
      </c>
      <c r="AD69" s="5"/>
    </row>
    <row r="70" spans="1:31" ht="12.75">
      <c r="A70" s="15"/>
      <c r="B70" s="121"/>
      <c r="C70" s="238"/>
      <c r="D70" s="231"/>
      <c r="H70" s="12"/>
      <c r="L70" s="239"/>
      <c r="R70" s="46"/>
      <c r="S70" s="46"/>
      <c r="T70" s="46"/>
      <c r="X70" s="5"/>
      <c r="Y70" s="55"/>
      <c r="Z70" s="46"/>
      <c r="AD70" s="5"/>
      <c r="AE70" s="11"/>
    </row>
    <row r="71" spans="1:31" ht="12.75">
      <c r="A71" s="15">
        <v>58</v>
      </c>
      <c r="B71" s="25" t="s">
        <v>1960</v>
      </c>
      <c r="C71" s="23">
        <v>5</v>
      </c>
      <c r="D71" s="17" t="s">
        <v>3324</v>
      </c>
      <c r="G71" s="15">
        <v>27</v>
      </c>
      <c r="H71" s="5">
        <v>7</v>
      </c>
      <c r="I71" s="46">
        <v>3</v>
      </c>
      <c r="K71" s="47">
        <v>58</v>
      </c>
      <c r="L71" s="25" t="s">
        <v>1962</v>
      </c>
      <c r="M71" s="23">
        <v>5</v>
      </c>
      <c r="N71" s="268" t="s">
        <v>1265</v>
      </c>
      <c r="Q71" s="47">
        <v>27</v>
      </c>
      <c r="R71" s="12">
        <v>7</v>
      </c>
      <c r="S71" s="46">
        <v>3</v>
      </c>
      <c r="T71" s="46"/>
      <c r="U71" s="60" t="s">
        <v>1244</v>
      </c>
      <c r="V71" s="48" t="s">
        <v>1773</v>
      </c>
      <c r="W71" s="5">
        <v>7</v>
      </c>
      <c r="X71" s="61" t="s">
        <v>883</v>
      </c>
      <c r="Y71" s="90" t="s">
        <v>3413</v>
      </c>
      <c r="Z71" s="46"/>
      <c r="AA71" s="60" t="s">
        <v>1245</v>
      </c>
      <c r="AB71" s="48" t="s">
        <v>1773</v>
      </c>
      <c r="AC71" s="5">
        <v>1</v>
      </c>
      <c r="AD71" s="61" t="s">
        <v>3290</v>
      </c>
      <c r="AE71" s="62" t="s">
        <v>3414</v>
      </c>
    </row>
    <row r="72" spans="1:31" ht="12.75">
      <c r="A72" s="15">
        <v>59</v>
      </c>
      <c r="B72" s="240" t="s">
        <v>3454</v>
      </c>
      <c r="C72" s="21">
        <v>7</v>
      </c>
      <c r="D72" s="22"/>
      <c r="H72" s="12"/>
      <c r="K72" s="47">
        <v>59</v>
      </c>
      <c r="L72" s="240" t="s">
        <v>3456</v>
      </c>
      <c r="M72" s="21">
        <v>7</v>
      </c>
      <c r="N72" s="269"/>
      <c r="R72" s="46"/>
      <c r="S72" s="46"/>
      <c r="T72" s="46"/>
      <c r="W72" s="5">
        <v>6</v>
      </c>
      <c r="X72" s="61" t="s">
        <v>2797</v>
      </c>
      <c r="Y72" s="90" t="s">
        <v>3416</v>
      </c>
      <c r="Z72" s="46"/>
      <c r="AB72" s="48"/>
      <c r="AC72" s="5">
        <v>2</v>
      </c>
      <c r="AD72" s="61" t="s">
        <v>3291</v>
      </c>
      <c r="AE72" s="62" t="s">
        <v>3417</v>
      </c>
    </row>
    <row r="73" spans="1:31" ht="12.75">
      <c r="A73" s="15">
        <v>60</v>
      </c>
      <c r="B73" s="25" t="s">
        <v>1263</v>
      </c>
      <c r="C73" s="206">
        <v>7</v>
      </c>
      <c r="D73" s="195" t="s">
        <v>3455</v>
      </c>
      <c r="G73" s="15">
        <v>28</v>
      </c>
      <c r="H73" s="5">
        <v>8</v>
      </c>
      <c r="I73" s="46">
        <v>3</v>
      </c>
      <c r="K73" s="47">
        <v>60</v>
      </c>
      <c r="L73" s="25" t="s">
        <v>1264</v>
      </c>
      <c r="M73" s="206">
        <v>7</v>
      </c>
      <c r="N73" s="270" t="s">
        <v>3457</v>
      </c>
      <c r="Q73" s="47">
        <v>28</v>
      </c>
      <c r="R73" s="12">
        <v>8</v>
      </c>
      <c r="S73" s="46">
        <v>3</v>
      </c>
      <c r="T73" s="46"/>
      <c r="W73" s="5">
        <v>5</v>
      </c>
      <c r="X73" s="61" t="s">
        <v>2798</v>
      </c>
      <c r="Y73" s="90" t="s">
        <v>3304</v>
      </c>
      <c r="Z73" s="46"/>
      <c r="AB73" s="48"/>
      <c r="AC73" s="5">
        <v>3</v>
      </c>
      <c r="AD73" s="61" t="s">
        <v>3292</v>
      </c>
      <c r="AE73" s="62" t="s">
        <v>3419</v>
      </c>
    </row>
    <row r="74" spans="1:31" ht="12.75">
      <c r="A74" s="15"/>
      <c r="B74" s="247"/>
      <c r="C74" s="28"/>
      <c r="G74" s="15"/>
      <c r="H74" s="12"/>
      <c r="I74" s="46"/>
      <c r="L74" s="198"/>
      <c r="M74" s="13"/>
      <c r="R74" s="46"/>
      <c r="S74" s="46"/>
      <c r="T74" s="46"/>
      <c r="W74" s="5">
        <v>4</v>
      </c>
      <c r="X74" s="61" t="s">
        <v>2799</v>
      </c>
      <c r="Y74" s="90" t="s">
        <v>3420</v>
      </c>
      <c r="Z74" s="46"/>
      <c r="AB74" s="48"/>
      <c r="AC74" s="5">
        <v>4</v>
      </c>
      <c r="AD74" s="61" t="s">
        <v>3293</v>
      </c>
      <c r="AE74" s="62" t="s">
        <v>3421</v>
      </c>
    </row>
    <row r="75" spans="1:28" ht="12.75">
      <c r="A75" s="101" t="s">
        <v>1961</v>
      </c>
      <c r="B75" s="247"/>
      <c r="C75" s="208"/>
      <c r="D75" s="237"/>
      <c r="H75" s="12"/>
      <c r="L75" s="13"/>
      <c r="M75" s="13"/>
      <c r="R75" s="46"/>
      <c r="S75" s="46"/>
      <c r="T75" s="46"/>
      <c r="W75" s="5">
        <v>3</v>
      </c>
      <c r="X75" s="61" t="s">
        <v>2800</v>
      </c>
      <c r="Y75" s="90" t="s">
        <v>3422</v>
      </c>
      <c r="Z75" s="46"/>
      <c r="AB75" s="48"/>
    </row>
    <row r="76" spans="1:31" ht="12.75">
      <c r="A76" s="15"/>
      <c r="L76" s="13"/>
      <c r="M76" s="12"/>
      <c r="R76" s="46"/>
      <c r="S76" s="46"/>
      <c r="T76" s="46"/>
      <c r="W76" s="5">
        <v>2</v>
      </c>
      <c r="X76" s="61" t="s">
        <v>2801</v>
      </c>
      <c r="Y76" s="90" t="s">
        <v>3424</v>
      </c>
      <c r="Z76" s="46"/>
      <c r="AA76" s="60" t="s">
        <v>1246</v>
      </c>
      <c r="AB76" s="48" t="s">
        <v>3458</v>
      </c>
      <c r="AC76" s="68">
        <v>1</v>
      </c>
      <c r="AD76" s="66" t="s">
        <v>741</v>
      </c>
      <c r="AE76" s="67" t="s">
        <v>3414</v>
      </c>
    </row>
    <row r="77" spans="1:31" ht="12.75">
      <c r="A77" s="15">
        <v>61</v>
      </c>
      <c r="B77" s="25" t="s">
        <v>1266</v>
      </c>
      <c r="C77" s="28">
        <v>6</v>
      </c>
      <c r="D77" s="33" t="s">
        <v>1267</v>
      </c>
      <c r="G77" s="15">
        <v>29</v>
      </c>
      <c r="H77" s="4"/>
      <c r="K77" s="47">
        <v>61</v>
      </c>
      <c r="L77" s="25" t="s">
        <v>1268</v>
      </c>
      <c r="M77" s="28">
        <v>6</v>
      </c>
      <c r="N77" s="12" t="s">
        <v>1269</v>
      </c>
      <c r="Q77" s="47">
        <v>29</v>
      </c>
      <c r="R77" s="46"/>
      <c r="S77" s="46"/>
      <c r="T77" s="46"/>
      <c r="W77" s="5">
        <v>1</v>
      </c>
      <c r="X77" s="61" t="s">
        <v>2802</v>
      </c>
      <c r="Y77" s="90" t="s">
        <v>3426</v>
      </c>
      <c r="Z77" s="46"/>
      <c r="AB77" s="48"/>
      <c r="AC77" s="68">
        <v>2</v>
      </c>
      <c r="AD77" s="66" t="s">
        <v>742</v>
      </c>
      <c r="AE77" s="67" t="s">
        <v>3417</v>
      </c>
    </row>
    <row r="78" spans="1:31" ht="12.75">
      <c r="A78" s="15">
        <v>62</v>
      </c>
      <c r="B78" s="25" t="s">
        <v>1270</v>
      </c>
      <c r="C78" s="206">
        <v>8</v>
      </c>
      <c r="D78" s="246" t="s">
        <v>1271</v>
      </c>
      <c r="G78" s="15">
        <v>30</v>
      </c>
      <c r="K78" s="47">
        <v>62</v>
      </c>
      <c r="L78" s="25" t="s">
        <v>1272</v>
      </c>
      <c r="M78" s="264">
        <v>6</v>
      </c>
      <c r="N78" s="20" t="s">
        <v>1273</v>
      </c>
      <c r="O78" s="355"/>
      <c r="Q78" s="47">
        <v>30</v>
      </c>
      <c r="R78" s="46"/>
      <c r="S78" s="46"/>
      <c r="T78" s="46"/>
      <c r="W78" s="68"/>
      <c r="Y78" s="55"/>
      <c r="Z78" s="46"/>
      <c r="AC78" s="68">
        <v>3</v>
      </c>
      <c r="AD78" s="66" t="s">
        <v>743</v>
      </c>
      <c r="AE78" s="67" t="s">
        <v>3419</v>
      </c>
    </row>
    <row r="79" spans="1:31" ht="12.75">
      <c r="A79" s="15">
        <v>63</v>
      </c>
      <c r="B79" s="25" t="s">
        <v>1274</v>
      </c>
      <c r="C79" s="28">
        <v>6</v>
      </c>
      <c r="D79" s="31" t="s">
        <v>1275</v>
      </c>
      <c r="G79" s="15">
        <v>31</v>
      </c>
      <c r="K79" s="47">
        <v>63</v>
      </c>
      <c r="L79" s="25" t="s">
        <v>1276</v>
      </c>
      <c r="M79" s="28">
        <v>6</v>
      </c>
      <c r="N79" s="12" t="s">
        <v>1277</v>
      </c>
      <c r="Q79" s="47">
        <v>31</v>
      </c>
      <c r="R79" s="46"/>
      <c r="S79" s="46"/>
      <c r="T79" s="46"/>
      <c r="U79" s="60" t="s">
        <v>1246</v>
      </c>
      <c r="V79" s="48" t="s">
        <v>3458</v>
      </c>
      <c r="W79" s="68">
        <v>7</v>
      </c>
      <c r="X79" s="66" t="s">
        <v>844</v>
      </c>
      <c r="Y79" s="89" t="s">
        <v>3413</v>
      </c>
      <c r="Z79" s="46"/>
      <c r="AB79" s="48"/>
      <c r="AC79" s="68">
        <v>4</v>
      </c>
      <c r="AD79" s="66" t="s">
        <v>744</v>
      </c>
      <c r="AE79" s="67" t="s">
        <v>3421</v>
      </c>
    </row>
    <row r="80" spans="1:26" ht="12.75">
      <c r="A80" s="15">
        <v>64</v>
      </c>
      <c r="B80" s="25" t="s">
        <v>1278</v>
      </c>
      <c r="C80" s="28">
        <v>6</v>
      </c>
      <c r="D80" s="31" t="s">
        <v>1279</v>
      </c>
      <c r="G80" s="15">
        <v>32</v>
      </c>
      <c r="K80" s="47">
        <v>64</v>
      </c>
      <c r="L80" s="25" t="s">
        <v>1280</v>
      </c>
      <c r="M80" s="28">
        <v>6</v>
      </c>
      <c r="N80" s="12" t="s">
        <v>1281</v>
      </c>
      <c r="Q80" s="47">
        <v>32</v>
      </c>
      <c r="R80" s="46"/>
      <c r="S80" s="46"/>
      <c r="T80" s="46"/>
      <c r="W80" s="68">
        <v>6</v>
      </c>
      <c r="X80" s="66" t="s">
        <v>845</v>
      </c>
      <c r="Y80" s="89" t="s">
        <v>3416</v>
      </c>
      <c r="Z80" s="46"/>
    </row>
    <row r="81" spans="1:31" ht="12.75">
      <c r="A81" s="15">
        <v>65</v>
      </c>
      <c r="B81" s="25" t="s">
        <v>1282</v>
      </c>
      <c r="C81" s="28">
        <v>6</v>
      </c>
      <c r="D81" s="31" t="s">
        <v>1283</v>
      </c>
      <c r="G81" s="15">
        <v>33</v>
      </c>
      <c r="K81" s="47">
        <v>65</v>
      </c>
      <c r="L81" s="25" t="s">
        <v>1284</v>
      </c>
      <c r="M81" s="28">
        <v>6</v>
      </c>
      <c r="N81" s="12" t="s">
        <v>1285</v>
      </c>
      <c r="Q81" s="47">
        <v>33</v>
      </c>
      <c r="R81" s="46"/>
      <c r="S81" s="46"/>
      <c r="T81" s="46"/>
      <c r="W81" s="68">
        <v>5</v>
      </c>
      <c r="X81" s="66" t="s">
        <v>846</v>
      </c>
      <c r="Y81" s="89" t="s">
        <v>3304</v>
      </c>
      <c r="Z81" s="46"/>
      <c r="AA81" s="60" t="s">
        <v>1250</v>
      </c>
      <c r="AB81" s="48" t="s">
        <v>3465</v>
      </c>
      <c r="AC81" s="15">
        <v>1</v>
      </c>
      <c r="AD81" s="61" t="s">
        <v>3294</v>
      </c>
      <c r="AE81" s="62" t="s">
        <v>3423</v>
      </c>
    </row>
    <row r="82" spans="1:31" ht="12.75">
      <c r="A82" s="15">
        <v>66</v>
      </c>
      <c r="B82" s="25" t="s">
        <v>1286</v>
      </c>
      <c r="C82" s="28">
        <v>6</v>
      </c>
      <c r="D82" s="31" t="s">
        <v>1287</v>
      </c>
      <c r="G82" s="15">
        <v>34</v>
      </c>
      <c r="K82" s="47">
        <v>66</v>
      </c>
      <c r="L82" s="25" t="s">
        <v>1288</v>
      </c>
      <c r="M82" s="28">
        <v>6</v>
      </c>
      <c r="N82" s="12" t="s">
        <v>1289</v>
      </c>
      <c r="Q82" s="47">
        <v>34</v>
      </c>
      <c r="R82" s="46"/>
      <c r="S82" s="46"/>
      <c r="T82" s="46"/>
      <c r="W82" s="68">
        <v>4</v>
      </c>
      <c r="X82" s="66" t="s">
        <v>847</v>
      </c>
      <c r="Y82" s="89" t="s">
        <v>3420</v>
      </c>
      <c r="Z82" s="46"/>
      <c r="AB82" s="48"/>
      <c r="AC82" s="15">
        <v>2</v>
      </c>
      <c r="AD82" s="61" t="s">
        <v>3295</v>
      </c>
      <c r="AE82" s="62" t="s">
        <v>3425</v>
      </c>
    </row>
    <row r="83" spans="1:31" ht="12.75">
      <c r="A83" s="15">
        <v>67</v>
      </c>
      <c r="B83" s="25" t="s">
        <v>1290</v>
      </c>
      <c r="C83" s="28">
        <v>6</v>
      </c>
      <c r="D83" s="31" t="s">
        <v>1291</v>
      </c>
      <c r="G83" s="15">
        <v>35</v>
      </c>
      <c r="K83" s="47">
        <v>67</v>
      </c>
      <c r="L83" s="25" t="s">
        <v>1292</v>
      </c>
      <c r="M83" s="28">
        <v>6</v>
      </c>
      <c r="N83" s="12" t="s">
        <v>1293</v>
      </c>
      <c r="Q83" s="47">
        <v>35</v>
      </c>
      <c r="R83" s="46"/>
      <c r="S83" s="46"/>
      <c r="T83" s="46"/>
      <c r="W83" s="68">
        <v>3</v>
      </c>
      <c r="X83" s="66" t="s">
        <v>848</v>
      </c>
      <c r="Y83" s="89" t="s">
        <v>3422</v>
      </c>
      <c r="Z83" s="46"/>
      <c r="AB83" s="48"/>
      <c r="AC83" s="15">
        <v>3</v>
      </c>
      <c r="AD83" s="61" t="s">
        <v>3296</v>
      </c>
      <c r="AE83" s="62" t="s">
        <v>3427</v>
      </c>
    </row>
    <row r="84" spans="1:31" ht="12.75">
      <c r="A84" s="15">
        <v>68</v>
      </c>
      <c r="B84" s="25" t="s">
        <v>1294</v>
      </c>
      <c r="C84" s="206">
        <v>9</v>
      </c>
      <c r="D84" s="246" t="s">
        <v>1295</v>
      </c>
      <c r="E84" s="355"/>
      <c r="G84" s="15">
        <v>36</v>
      </c>
      <c r="K84" s="47">
        <v>68</v>
      </c>
      <c r="L84" s="25" t="s">
        <v>1296</v>
      </c>
      <c r="M84" s="28">
        <v>6</v>
      </c>
      <c r="N84" s="12" t="s">
        <v>1297</v>
      </c>
      <c r="Q84" s="47">
        <v>36</v>
      </c>
      <c r="R84" s="46"/>
      <c r="S84" s="46"/>
      <c r="T84" s="46"/>
      <c r="W84" s="68">
        <v>2</v>
      </c>
      <c r="X84" s="66" t="s">
        <v>849</v>
      </c>
      <c r="Y84" s="89" t="s">
        <v>3424</v>
      </c>
      <c r="Z84" s="46"/>
      <c r="AB84" s="48"/>
      <c r="AC84" s="15">
        <v>4</v>
      </c>
      <c r="AD84" s="61" t="s">
        <v>3297</v>
      </c>
      <c r="AE84" s="13" t="s">
        <v>895</v>
      </c>
    </row>
    <row r="85" spans="1:31" ht="12.75">
      <c r="A85" s="15">
        <v>69</v>
      </c>
      <c r="B85" s="25" t="s">
        <v>1298</v>
      </c>
      <c r="C85" s="28">
        <v>6</v>
      </c>
      <c r="D85" s="31" t="s">
        <v>1299</v>
      </c>
      <c r="G85" s="15">
        <v>37</v>
      </c>
      <c r="K85" s="47">
        <v>69</v>
      </c>
      <c r="L85" s="25" t="s">
        <v>1300</v>
      </c>
      <c r="M85" s="28">
        <v>6</v>
      </c>
      <c r="N85" s="12" t="s">
        <v>3459</v>
      </c>
      <c r="Q85" s="47">
        <v>37</v>
      </c>
      <c r="R85" s="46"/>
      <c r="S85" s="46"/>
      <c r="T85" s="46"/>
      <c r="W85" s="68">
        <v>1</v>
      </c>
      <c r="X85" s="66" t="s">
        <v>850</v>
      </c>
      <c r="Y85" s="89" t="s">
        <v>3426</v>
      </c>
      <c r="Z85" s="46"/>
      <c r="AB85" s="48"/>
      <c r="AC85" s="15">
        <v>5</v>
      </c>
      <c r="AD85" s="61" t="s">
        <v>3298</v>
      </c>
      <c r="AE85" s="13" t="s">
        <v>2322</v>
      </c>
    </row>
    <row r="86" spans="1:31" ht="12.75">
      <c r="A86" s="15">
        <v>70</v>
      </c>
      <c r="B86" s="25" t="s">
        <v>1301</v>
      </c>
      <c r="C86" s="28">
        <v>6</v>
      </c>
      <c r="D86" s="31" t="s">
        <v>1302</v>
      </c>
      <c r="G86" s="15">
        <v>38</v>
      </c>
      <c r="K86" s="47">
        <v>70</v>
      </c>
      <c r="L86" s="25" t="s">
        <v>1303</v>
      </c>
      <c r="M86" s="28">
        <v>6</v>
      </c>
      <c r="N86" s="12" t="s">
        <v>3460</v>
      </c>
      <c r="Q86" s="47">
        <v>38</v>
      </c>
      <c r="R86" s="46"/>
      <c r="S86" s="46"/>
      <c r="T86" s="46"/>
      <c r="Y86" s="55"/>
      <c r="Z86" s="46"/>
      <c r="AB86" s="48"/>
      <c r="AD86" s="76"/>
      <c r="AE86" s="62"/>
    </row>
    <row r="87" spans="1:31" ht="12.75">
      <c r="A87" s="15">
        <v>71</v>
      </c>
      <c r="B87" s="25" t="s">
        <v>1304</v>
      </c>
      <c r="C87" s="28">
        <v>6</v>
      </c>
      <c r="D87" s="31" t="s">
        <v>1305</v>
      </c>
      <c r="G87" s="15">
        <v>39</v>
      </c>
      <c r="K87" s="47">
        <v>71</v>
      </c>
      <c r="L87" s="25" t="s">
        <v>1306</v>
      </c>
      <c r="M87" s="28">
        <v>6</v>
      </c>
      <c r="N87" s="12" t="s">
        <v>3461</v>
      </c>
      <c r="Q87" s="47">
        <v>39</v>
      </c>
      <c r="R87" s="46"/>
      <c r="S87" s="46"/>
      <c r="T87" s="46"/>
      <c r="U87" s="60" t="s">
        <v>3431</v>
      </c>
      <c r="V87" s="48" t="s">
        <v>3465</v>
      </c>
      <c r="W87" s="5">
        <v>3</v>
      </c>
      <c r="X87" s="61" t="s">
        <v>2803</v>
      </c>
      <c r="Y87" s="243" t="s">
        <v>886</v>
      </c>
      <c r="Z87" s="46"/>
      <c r="AA87" s="60" t="s">
        <v>3437</v>
      </c>
      <c r="AB87" s="48" t="s">
        <v>475</v>
      </c>
      <c r="AC87" s="68">
        <v>1</v>
      </c>
      <c r="AD87" s="66" t="s">
        <v>745</v>
      </c>
      <c r="AE87" s="67" t="s">
        <v>3423</v>
      </c>
    </row>
    <row r="88" spans="1:31" ht="12.75">
      <c r="A88" s="15">
        <v>72</v>
      </c>
      <c r="B88" s="25" t="s">
        <v>1307</v>
      </c>
      <c r="C88" s="28">
        <v>6</v>
      </c>
      <c r="D88" s="31" t="s">
        <v>1308</v>
      </c>
      <c r="G88" s="15">
        <v>40</v>
      </c>
      <c r="K88" s="47">
        <v>72</v>
      </c>
      <c r="L88" s="25" t="s">
        <v>1309</v>
      </c>
      <c r="M88" s="28">
        <v>6</v>
      </c>
      <c r="N88" s="12" t="s">
        <v>3462</v>
      </c>
      <c r="Q88" s="47">
        <v>40</v>
      </c>
      <c r="R88" s="46"/>
      <c r="S88" s="46"/>
      <c r="T88" s="46"/>
      <c r="W88" s="5">
        <v>2</v>
      </c>
      <c r="X88" s="61" t="s">
        <v>2804</v>
      </c>
      <c r="Y88" s="243" t="s">
        <v>2361</v>
      </c>
      <c r="Z88" s="46"/>
      <c r="AB88" s="48"/>
      <c r="AC88" s="68">
        <v>2</v>
      </c>
      <c r="AD88" s="66" t="s">
        <v>746</v>
      </c>
      <c r="AE88" s="67" t="s">
        <v>3425</v>
      </c>
    </row>
    <row r="89" spans="1:31" ht="12.75">
      <c r="A89" s="15">
        <v>73</v>
      </c>
      <c r="B89" s="25" t="s">
        <v>1310</v>
      </c>
      <c r="C89" s="28">
        <v>6</v>
      </c>
      <c r="D89" s="31" t="s">
        <v>1311</v>
      </c>
      <c r="G89" s="15">
        <v>41</v>
      </c>
      <c r="K89" s="47">
        <v>73</v>
      </c>
      <c r="L89" s="25" t="s">
        <v>1312</v>
      </c>
      <c r="M89" s="28">
        <v>6</v>
      </c>
      <c r="N89" s="12" t="s">
        <v>3463</v>
      </c>
      <c r="Q89" s="47">
        <v>41</v>
      </c>
      <c r="R89" s="46"/>
      <c r="S89" s="46"/>
      <c r="T89" s="46"/>
      <c r="W89" s="5">
        <v>1</v>
      </c>
      <c r="X89" s="61" t="s">
        <v>2343</v>
      </c>
      <c r="Y89" s="90" t="s">
        <v>3304</v>
      </c>
      <c r="Z89" s="46"/>
      <c r="AB89" s="48"/>
      <c r="AC89" s="68">
        <v>3</v>
      </c>
      <c r="AD89" s="66" t="s">
        <v>747</v>
      </c>
      <c r="AE89" s="67" t="s">
        <v>3427</v>
      </c>
    </row>
    <row r="90" spans="1:31" ht="12.75">
      <c r="A90" s="15">
        <v>74</v>
      </c>
      <c r="B90" s="25" t="s">
        <v>1313</v>
      </c>
      <c r="C90" s="28">
        <v>6</v>
      </c>
      <c r="D90" s="31" t="s">
        <v>1314</v>
      </c>
      <c r="G90" s="15">
        <v>42</v>
      </c>
      <c r="K90" s="47">
        <v>74</v>
      </c>
      <c r="L90" s="25" t="s">
        <v>1315</v>
      </c>
      <c r="M90" s="28">
        <v>6</v>
      </c>
      <c r="N90" s="12" t="s">
        <v>3464</v>
      </c>
      <c r="Q90" s="47">
        <v>42</v>
      </c>
      <c r="R90" s="46"/>
      <c r="S90" s="46"/>
      <c r="T90" s="46"/>
      <c r="Y90" s="55"/>
      <c r="Z90" s="46"/>
      <c r="AB90" s="48"/>
      <c r="AC90" s="68">
        <v>4</v>
      </c>
      <c r="AD90" s="66" t="s">
        <v>748</v>
      </c>
      <c r="AE90" s="209" t="s">
        <v>895</v>
      </c>
    </row>
    <row r="91" spans="1:31" ht="12.75">
      <c r="A91" s="15">
        <v>75</v>
      </c>
      <c r="B91" s="25" t="s">
        <v>1316</v>
      </c>
      <c r="C91" s="28">
        <v>6</v>
      </c>
      <c r="D91" s="31" t="s">
        <v>1317</v>
      </c>
      <c r="G91" s="15">
        <v>43</v>
      </c>
      <c r="K91" s="47">
        <v>75</v>
      </c>
      <c r="L91" s="25" t="s">
        <v>1318</v>
      </c>
      <c r="M91" s="28">
        <v>6</v>
      </c>
      <c r="N91" s="12" t="s">
        <v>3466</v>
      </c>
      <c r="Q91" s="47">
        <v>43</v>
      </c>
      <c r="R91" s="46"/>
      <c r="S91" s="46"/>
      <c r="T91" s="46"/>
      <c r="U91" s="60" t="s">
        <v>3438</v>
      </c>
      <c r="V91" s="48" t="s">
        <v>475</v>
      </c>
      <c r="W91" s="68">
        <v>3</v>
      </c>
      <c r="X91" s="66" t="s">
        <v>851</v>
      </c>
      <c r="Y91" s="244" t="s">
        <v>886</v>
      </c>
      <c r="Z91" s="46"/>
      <c r="AC91" s="68">
        <v>5</v>
      </c>
      <c r="AD91" s="66" t="s">
        <v>749</v>
      </c>
      <c r="AE91" s="209" t="s">
        <v>2322</v>
      </c>
    </row>
    <row r="92" spans="1:29" ht="12.75">
      <c r="A92" s="15">
        <v>76</v>
      </c>
      <c r="B92" s="25" t="s">
        <v>1319</v>
      </c>
      <c r="C92" s="28">
        <v>6</v>
      </c>
      <c r="D92" s="31" t="s">
        <v>1320</v>
      </c>
      <c r="G92" s="15">
        <v>44</v>
      </c>
      <c r="K92" s="47">
        <v>76</v>
      </c>
      <c r="L92" s="25" t="s">
        <v>1321</v>
      </c>
      <c r="M92" s="28">
        <v>6</v>
      </c>
      <c r="N92" s="12" t="s">
        <v>3467</v>
      </c>
      <c r="Q92" s="47">
        <v>44</v>
      </c>
      <c r="R92" s="46"/>
      <c r="S92" s="46"/>
      <c r="T92" s="46"/>
      <c r="W92" s="68">
        <v>2</v>
      </c>
      <c r="X92" s="66" t="s">
        <v>852</v>
      </c>
      <c r="Y92" s="244" t="s">
        <v>2361</v>
      </c>
      <c r="Z92" s="46"/>
      <c r="AC92" s="68"/>
    </row>
    <row r="93" spans="1:28" ht="12.75">
      <c r="A93" s="15">
        <v>77</v>
      </c>
      <c r="B93" s="25" t="s">
        <v>1322</v>
      </c>
      <c r="C93" s="28">
        <v>6</v>
      </c>
      <c r="D93" s="31" t="s">
        <v>1323</v>
      </c>
      <c r="G93" s="15">
        <v>45</v>
      </c>
      <c r="K93" s="47">
        <v>77</v>
      </c>
      <c r="L93" s="25" t="s">
        <v>1324</v>
      </c>
      <c r="M93" s="28">
        <v>6</v>
      </c>
      <c r="N93" s="12" t="s">
        <v>3468</v>
      </c>
      <c r="Q93" s="47">
        <v>45</v>
      </c>
      <c r="R93" s="46"/>
      <c r="S93" s="46"/>
      <c r="T93" s="46"/>
      <c r="W93" s="68">
        <v>1</v>
      </c>
      <c r="X93" s="66" t="s">
        <v>2344</v>
      </c>
      <c r="Y93" s="89" t="s">
        <v>3304</v>
      </c>
      <c r="Z93" s="46"/>
      <c r="AB93" s="48"/>
    </row>
    <row r="94" spans="1:31" ht="12.75">
      <c r="A94" s="15">
        <v>78</v>
      </c>
      <c r="B94" s="25" t="s">
        <v>1325</v>
      </c>
      <c r="C94" s="34">
        <v>6</v>
      </c>
      <c r="D94" s="31" t="s">
        <v>1326</v>
      </c>
      <c r="G94" s="15">
        <v>46</v>
      </c>
      <c r="K94" s="47">
        <v>78</v>
      </c>
      <c r="L94" s="25" t="s">
        <v>1327</v>
      </c>
      <c r="M94" s="28">
        <v>6</v>
      </c>
      <c r="N94" s="12" t="s">
        <v>3469</v>
      </c>
      <c r="Q94" s="47">
        <v>46</v>
      </c>
      <c r="R94" s="46"/>
      <c r="S94" s="46"/>
      <c r="T94" s="46"/>
      <c r="Y94" s="55"/>
      <c r="Z94" s="46"/>
      <c r="AA94" s="60" t="s">
        <v>3442</v>
      </c>
      <c r="AB94" s="48" t="s">
        <v>478</v>
      </c>
      <c r="AC94" s="5">
        <v>1</v>
      </c>
      <c r="AD94" s="61" t="s">
        <v>2323</v>
      </c>
      <c r="AE94" s="62" t="s">
        <v>3419</v>
      </c>
    </row>
    <row r="95" spans="1:31" ht="12.75">
      <c r="A95" s="15">
        <v>79</v>
      </c>
      <c r="B95" s="25" t="s">
        <v>1328</v>
      </c>
      <c r="C95" s="26">
        <v>6</v>
      </c>
      <c r="D95" s="31" t="s">
        <v>1329</v>
      </c>
      <c r="G95" s="15">
        <v>47</v>
      </c>
      <c r="K95" s="47">
        <v>79</v>
      </c>
      <c r="L95" s="25" t="s">
        <v>1330</v>
      </c>
      <c r="M95" s="28">
        <v>6</v>
      </c>
      <c r="N95" s="12" t="s">
        <v>472</v>
      </c>
      <c r="Q95" s="47">
        <v>47</v>
      </c>
      <c r="R95" s="46"/>
      <c r="S95" s="46"/>
      <c r="T95" s="46"/>
      <c r="U95" s="60" t="s">
        <v>3441</v>
      </c>
      <c r="V95" s="48" t="s">
        <v>478</v>
      </c>
      <c r="W95" s="5">
        <v>7</v>
      </c>
      <c r="X95" s="61" t="s">
        <v>2345</v>
      </c>
      <c r="Y95" s="90" t="s">
        <v>3430</v>
      </c>
      <c r="Z95" s="46"/>
      <c r="AB95" s="48"/>
      <c r="AC95" s="5">
        <v>2</v>
      </c>
      <c r="AD95" s="61" t="s">
        <v>2325</v>
      </c>
      <c r="AE95" s="62" t="s">
        <v>3432</v>
      </c>
    </row>
    <row r="96" spans="1:31" ht="12.75">
      <c r="A96" s="15">
        <v>80</v>
      </c>
      <c r="B96" s="25" t="s">
        <v>1331</v>
      </c>
      <c r="C96" s="26">
        <v>6</v>
      </c>
      <c r="D96" s="31" t="s">
        <v>1332</v>
      </c>
      <c r="G96" s="15">
        <v>48</v>
      </c>
      <c r="K96" s="47">
        <v>80</v>
      </c>
      <c r="L96" s="25" t="s">
        <v>1333</v>
      </c>
      <c r="M96" s="28">
        <v>6</v>
      </c>
      <c r="N96" s="12" t="s">
        <v>473</v>
      </c>
      <c r="Q96" s="47">
        <v>48</v>
      </c>
      <c r="R96" s="46"/>
      <c r="S96" s="46"/>
      <c r="T96" s="46"/>
      <c r="W96" s="5">
        <v>6</v>
      </c>
      <c r="X96" s="61" t="s">
        <v>2805</v>
      </c>
      <c r="Y96" s="90" t="s">
        <v>3433</v>
      </c>
      <c r="Z96" s="46"/>
      <c r="AB96" s="48"/>
      <c r="AC96" s="5">
        <v>3</v>
      </c>
      <c r="AD96" s="61" t="s">
        <v>3299</v>
      </c>
      <c r="AE96" s="62" t="s">
        <v>3434</v>
      </c>
    </row>
    <row r="97" spans="1:31" ht="12.75">
      <c r="A97" s="15">
        <v>81</v>
      </c>
      <c r="B97" s="25" t="s">
        <v>1334</v>
      </c>
      <c r="C97" s="26">
        <v>6</v>
      </c>
      <c r="D97" s="31" t="s">
        <v>1335</v>
      </c>
      <c r="G97" s="5">
        <v>49</v>
      </c>
      <c r="K97" s="47">
        <v>81</v>
      </c>
      <c r="L97" s="25" t="s">
        <v>1336</v>
      </c>
      <c r="M97" s="28">
        <v>6</v>
      </c>
      <c r="N97" s="12" t="s">
        <v>474</v>
      </c>
      <c r="Q97" s="47">
        <v>49</v>
      </c>
      <c r="R97" s="46"/>
      <c r="S97" s="46"/>
      <c r="T97" s="46"/>
      <c r="W97" s="5">
        <v>5</v>
      </c>
      <c r="X97" s="61" t="s">
        <v>2806</v>
      </c>
      <c r="Y97" s="90" t="s">
        <v>3435</v>
      </c>
      <c r="Z97" s="46"/>
      <c r="AB97" s="48"/>
      <c r="AC97" s="5">
        <v>4</v>
      </c>
      <c r="AD97" s="61" t="s">
        <v>3300</v>
      </c>
      <c r="AE97" s="62" t="s">
        <v>3436</v>
      </c>
    </row>
    <row r="98" spans="1:31" ht="12.75">
      <c r="A98" s="15">
        <v>82</v>
      </c>
      <c r="B98" s="25" t="s">
        <v>1337</v>
      </c>
      <c r="C98" s="26">
        <v>6</v>
      </c>
      <c r="D98" s="31" t="s">
        <v>1338</v>
      </c>
      <c r="G98" s="15">
        <v>50</v>
      </c>
      <c r="K98" s="47">
        <v>82</v>
      </c>
      <c r="L98" s="25" t="s">
        <v>1339</v>
      </c>
      <c r="M98" s="28">
        <v>6</v>
      </c>
      <c r="N98" s="12" t="s">
        <v>476</v>
      </c>
      <c r="Q98" s="47">
        <v>50</v>
      </c>
      <c r="R98" s="46"/>
      <c r="S98" s="46"/>
      <c r="T98" s="46"/>
      <c r="W98" s="5">
        <v>4</v>
      </c>
      <c r="X98" s="61" t="s">
        <v>2807</v>
      </c>
      <c r="Y98" s="90" t="s">
        <v>3346</v>
      </c>
      <c r="Z98" s="46"/>
      <c r="AB98" s="48"/>
      <c r="AC98" s="5">
        <v>5</v>
      </c>
      <c r="AD98" s="61" t="s">
        <v>3301</v>
      </c>
      <c r="AE98" s="62" t="s">
        <v>389</v>
      </c>
    </row>
    <row r="99" spans="2:31" ht="12.75">
      <c r="B99" s="25"/>
      <c r="C99" s="26"/>
      <c r="D99" s="31"/>
      <c r="G99" s="15"/>
      <c r="K99" s="47">
        <v>83</v>
      </c>
      <c r="L99" s="25" t="s">
        <v>1340</v>
      </c>
      <c r="M99" s="28">
        <v>6</v>
      </c>
      <c r="N99" s="12" t="s">
        <v>477</v>
      </c>
      <c r="Q99" s="47">
        <v>51</v>
      </c>
      <c r="R99" s="46"/>
      <c r="S99" s="46"/>
      <c r="T99" s="46"/>
      <c r="W99" s="5">
        <v>3</v>
      </c>
      <c r="X99" s="61" t="s">
        <v>2808</v>
      </c>
      <c r="Y99" s="90" t="s">
        <v>3347</v>
      </c>
      <c r="Z99" s="46"/>
      <c r="AB99" s="200"/>
      <c r="AC99" s="5">
        <v>6</v>
      </c>
      <c r="AD99" s="61" t="s">
        <v>3302</v>
      </c>
      <c r="AE99" s="62" t="s">
        <v>388</v>
      </c>
    </row>
    <row r="100" spans="3:31" ht="12.75">
      <c r="C100" s="12"/>
      <c r="L100" s="13"/>
      <c r="M100" s="13"/>
      <c r="R100" s="46"/>
      <c r="S100" s="46"/>
      <c r="T100" s="46"/>
      <c r="V100" s="200"/>
      <c r="W100" s="5">
        <v>2</v>
      </c>
      <c r="X100" s="61" t="s">
        <v>2809</v>
      </c>
      <c r="Y100" s="90" t="s">
        <v>3439</v>
      </c>
      <c r="AC100" s="5">
        <v>7</v>
      </c>
      <c r="AD100" s="61" t="s">
        <v>3240</v>
      </c>
      <c r="AE100" s="62" t="s">
        <v>387</v>
      </c>
    </row>
    <row r="101" spans="12:31" ht="12.75">
      <c r="L101" s="198"/>
      <c r="M101" s="13"/>
      <c r="R101" s="46"/>
      <c r="S101" s="46"/>
      <c r="T101" s="46"/>
      <c r="W101" s="5">
        <v>1</v>
      </c>
      <c r="X101" s="61" t="s">
        <v>2810</v>
      </c>
      <c r="Y101" s="90" t="s">
        <v>3349</v>
      </c>
      <c r="Z101" s="46"/>
      <c r="AC101" s="5">
        <v>8</v>
      </c>
      <c r="AD101" s="61" t="s">
        <v>3241</v>
      </c>
      <c r="AE101" s="62" t="s">
        <v>386</v>
      </c>
    </row>
    <row r="102" spans="12:25" ht="12.75">
      <c r="L102" s="13"/>
      <c r="M102" s="13"/>
      <c r="R102" s="46"/>
      <c r="S102" s="46"/>
      <c r="T102" s="46"/>
      <c r="W102" s="68"/>
      <c r="Y102" s="55"/>
    </row>
    <row r="103" spans="12:31" ht="12.75">
      <c r="L103" s="198"/>
      <c r="M103" s="13"/>
      <c r="R103" s="46"/>
      <c r="S103" s="46"/>
      <c r="T103" s="46"/>
      <c r="U103" s="60" t="s">
        <v>3443</v>
      </c>
      <c r="V103" s="48" t="s">
        <v>483</v>
      </c>
      <c r="W103" s="68">
        <v>7</v>
      </c>
      <c r="X103" s="66" t="s">
        <v>2346</v>
      </c>
      <c r="Y103" s="89" t="s">
        <v>3430</v>
      </c>
      <c r="AA103" s="60" t="s">
        <v>3444</v>
      </c>
      <c r="AB103" s="48" t="s">
        <v>483</v>
      </c>
      <c r="AC103" s="68">
        <v>1</v>
      </c>
      <c r="AD103" s="66" t="s">
        <v>2324</v>
      </c>
      <c r="AE103" s="67" t="s">
        <v>3419</v>
      </c>
    </row>
    <row r="104" spans="12:31" ht="12.75">
      <c r="L104" s="13"/>
      <c r="M104" s="13"/>
      <c r="O104" s="98"/>
      <c r="P104" s="187"/>
      <c r="R104" s="46"/>
      <c r="S104" s="46"/>
      <c r="T104" s="46"/>
      <c r="W104" s="68">
        <v>6</v>
      </c>
      <c r="X104" s="66" t="s">
        <v>853</v>
      </c>
      <c r="Y104" s="89" t="s">
        <v>3433</v>
      </c>
      <c r="AB104" s="48"/>
      <c r="AC104" s="68">
        <v>2</v>
      </c>
      <c r="AD104" s="66" t="s">
        <v>2326</v>
      </c>
      <c r="AE104" s="67" t="s">
        <v>3432</v>
      </c>
    </row>
    <row r="105" spans="18:31" ht="12.75">
      <c r="R105" s="46"/>
      <c r="S105" s="46"/>
      <c r="T105" s="46"/>
      <c r="V105" s="200"/>
      <c r="W105" s="68">
        <v>5</v>
      </c>
      <c r="X105" s="66" t="s">
        <v>854</v>
      </c>
      <c r="Y105" s="89" t="s">
        <v>3435</v>
      </c>
      <c r="Z105" s="46"/>
      <c r="AB105" s="200"/>
      <c r="AC105" s="201">
        <v>3</v>
      </c>
      <c r="AD105" s="66" t="s">
        <v>750</v>
      </c>
      <c r="AE105" s="67" t="s">
        <v>3434</v>
      </c>
    </row>
    <row r="106" spans="12:31" ht="12.75">
      <c r="L106" s="277"/>
      <c r="M106" s="84"/>
      <c r="N106" s="273"/>
      <c r="W106" s="68">
        <v>4</v>
      </c>
      <c r="X106" s="66" t="s">
        <v>855</v>
      </c>
      <c r="Y106" s="89" t="s">
        <v>3346</v>
      </c>
      <c r="AC106" s="68">
        <v>4</v>
      </c>
      <c r="AD106" s="66" t="s">
        <v>751</v>
      </c>
      <c r="AE106" s="67" t="s">
        <v>3436</v>
      </c>
    </row>
    <row r="107" spans="1:31" ht="12.75">
      <c r="A107" s="86"/>
      <c r="B107" s="5"/>
      <c r="G107" s="86"/>
      <c r="W107" s="68">
        <v>3</v>
      </c>
      <c r="X107" s="67" t="s">
        <v>856</v>
      </c>
      <c r="Y107" s="89" t="s">
        <v>3347</v>
      </c>
      <c r="AC107" s="68">
        <v>5</v>
      </c>
      <c r="AD107" s="66" t="s">
        <v>752</v>
      </c>
      <c r="AE107" s="67" t="s">
        <v>389</v>
      </c>
    </row>
    <row r="108" spans="2:31" ht="12.75">
      <c r="B108" s="50" t="s">
        <v>479</v>
      </c>
      <c r="C108" s="7" t="s">
        <v>3333</v>
      </c>
      <c r="D108" s="7" t="s">
        <v>3334</v>
      </c>
      <c r="F108" s="50" t="s">
        <v>480</v>
      </c>
      <c r="G108" s="49" t="s">
        <v>3335</v>
      </c>
      <c r="W108" s="68">
        <v>2</v>
      </c>
      <c r="X108" s="66" t="s">
        <v>857</v>
      </c>
      <c r="Y108" s="89" t="s">
        <v>3348</v>
      </c>
      <c r="AB108" s="48"/>
      <c r="AC108" s="68">
        <v>6</v>
      </c>
      <c r="AD108" s="67" t="s">
        <v>753</v>
      </c>
      <c r="AE108" s="67" t="s">
        <v>388</v>
      </c>
    </row>
    <row r="109" spans="4:31" ht="12.75">
      <c r="D109" s="4"/>
      <c r="F109" s="13"/>
      <c r="H109" s="62"/>
      <c r="W109" s="68">
        <v>1</v>
      </c>
      <c r="X109" s="67" t="s">
        <v>858</v>
      </c>
      <c r="Y109" s="89" t="s">
        <v>3349</v>
      </c>
      <c r="AB109" s="48"/>
      <c r="AC109" s="68">
        <v>7</v>
      </c>
      <c r="AD109" s="66" t="s">
        <v>754</v>
      </c>
      <c r="AE109" s="67" t="s">
        <v>387</v>
      </c>
    </row>
    <row r="110" spans="1:31" ht="12.75">
      <c r="A110" s="87" t="s">
        <v>481</v>
      </c>
      <c r="B110" s="7">
        <f>A98</f>
        <v>82</v>
      </c>
      <c r="C110" s="4">
        <f>SUM(C7:C99)</f>
        <v>260</v>
      </c>
      <c r="D110" s="4">
        <f>SUM(E7:E63)</f>
        <v>49</v>
      </c>
      <c r="F110" s="4">
        <f>SUM(C110:D110)</f>
        <v>309</v>
      </c>
      <c r="G110" s="88">
        <f>G98</f>
        <v>50</v>
      </c>
      <c r="H110" s="62"/>
      <c r="W110" s="68"/>
      <c r="Y110" s="55"/>
      <c r="AB110" s="48"/>
      <c r="AC110" s="68">
        <v>8</v>
      </c>
      <c r="AD110" s="67" t="s">
        <v>755</v>
      </c>
      <c r="AE110" s="67" t="s">
        <v>386</v>
      </c>
    </row>
    <row r="111" spans="1:25" ht="12.75">
      <c r="A111" s="87" t="s">
        <v>482</v>
      </c>
      <c r="B111" s="7">
        <f>K99</f>
        <v>83</v>
      </c>
      <c r="C111" s="4">
        <f>SUM(M7:M99)</f>
        <v>264</v>
      </c>
      <c r="D111" s="4">
        <f>SUM(O7:O63)</f>
        <v>49</v>
      </c>
      <c r="F111" s="4">
        <f>SUM(C111:D111)</f>
        <v>313</v>
      </c>
      <c r="G111" s="88">
        <f>Q99</f>
        <v>51</v>
      </c>
      <c r="U111" s="60" t="s">
        <v>890</v>
      </c>
      <c r="V111" s="48" t="s">
        <v>891</v>
      </c>
      <c r="W111" s="5">
        <v>4</v>
      </c>
      <c r="X111" s="61" t="s">
        <v>2811</v>
      </c>
      <c r="Y111" s="243" t="s">
        <v>887</v>
      </c>
    </row>
    <row r="112" spans="6:31" ht="12.75">
      <c r="F112" s="13"/>
      <c r="W112" s="5">
        <v>3</v>
      </c>
      <c r="X112" s="61" t="s">
        <v>2812</v>
      </c>
      <c r="Y112" s="243" t="s">
        <v>1957</v>
      </c>
      <c r="AA112" s="60" t="s">
        <v>897</v>
      </c>
      <c r="AB112" s="48" t="s">
        <v>891</v>
      </c>
      <c r="AC112" s="5">
        <v>1</v>
      </c>
      <c r="AD112" s="61" t="s">
        <v>3242</v>
      </c>
      <c r="AE112" s="13" t="s">
        <v>896</v>
      </c>
    </row>
    <row r="113" spans="1:31" ht="12.75">
      <c r="A113" s="87" t="s">
        <v>484</v>
      </c>
      <c r="B113" s="7">
        <f>SUM(B110:B111)</f>
        <v>165</v>
      </c>
      <c r="C113" s="7">
        <f>SUM(C110:C111)</f>
        <v>524</v>
      </c>
      <c r="D113" s="7">
        <f>SUM(D110:D111)</f>
        <v>98</v>
      </c>
      <c r="F113" s="7">
        <f>SUM(F110:F111)</f>
        <v>622</v>
      </c>
      <c r="G113" s="7">
        <f>SUM(G110:G111)</f>
        <v>101</v>
      </c>
      <c r="W113" s="5">
        <v>2</v>
      </c>
      <c r="X113" s="61" t="s">
        <v>898</v>
      </c>
      <c r="Y113" s="90" t="s">
        <v>3305</v>
      </c>
      <c r="AC113" s="5">
        <v>2</v>
      </c>
      <c r="AD113" s="61" t="s">
        <v>922</v>
      </c>
      <c r="AE113" s="13" t="s">
        <v>2312</v>
      </c>
    </row>
    <row r="114" spans="21:31" ht="12.75">
      <c r="U114" s="92"/>
      <c r="V114" s="200"/>
      <c r="W114" s="5">
        <v>1</v>
      </c>
      <c r="X114" s="61" t="s">
        <v>900</v>
      </c>
      <c r="Y114" s="243" t="s">
        <v>3044</v>
      </c>
      <c r="Z114" s="46"/>
      <c r="AC114" s="5">
        <v>3</v>
      </c>
      <c r="AD114" s="61" t="s">
        <v>902</v>
      </c>
      <c r="AE114" s="62" t="s">
        <v>3428</v>
      </c>
    </row>
    <row r="115" spans="25:31" ht="12.75">
      <c r="Y115" s="55"/>
      <c r="Z115" s="46"/>
      <c r="AC115" s="5">
        <v>4</v>
      </c>
      <c r="AD115" s="61" t="s">
        <v>904</v>
      </c>
      <c r="AE115" s="13" t="s">
        <v>1384</v>
      </c>
    </row>
    <row r="116" spans="21:33" ht="12.75">
      <c r="U116" s="60" t="s">
        <v>952</v>
      </c>
      <c r="V116" s="48" t="s">
        <v>892</v>
      </c>
      <c r="W116" s="68">
        <v>4</v>
      </c>
      <c r="X116" s="66" t="s">
        <v>859</v>
      </c>
      <c r="Y116" s="244" t="s">
        <v>887</v>
      </c>
      <c r="AF116" s="11"/>
      <c r="AG116" s="48"/>
    </row>
    <row r="117" spans="23:33" ht="12.75">
      <c r="W117" s="68">
        <v>3</v>
      </c>
      <c r="X117" s="66" t="s">
        <v>860</v>
      </c>
      <c r="Y117" s="244" t="s">
        <v>1957</v>
      </c>
      <c r="AA117" s="60" t="s">
        <v>951</v>
      </c>
      <c r="AB117" s="48" t="s">
        <v>892</v>
      </c>
      <c r="AC117" s="5">
        <v>1</v>
      </c>
      <c r="AD117" s="66" t="s">
        <v>756</v>
      </c>
      <c r="AE117" s="209" t="s">
        <v>896</v>
      </c>
      <c r="AF117" s="11"/>
      <c r="AG117" s="48"/>
    </row>
    <row r="118" spans="23:33" ht="12.75">
      <c r="W118" s="68">
        <v>2</v>
      </c>
      <c r="X118" s="66" t="s">
        <v>899</v>
      </c>
      <c r="Y118" s="89" t="s">
        <v>3305</v>
      </c>
      <c r="AB118" s="48"/>
      <c r="AC118" s="68">
        <v>2</v>
      </c>
      <c r="AD118" s="66" t="s">
        <v>923</v>
      </c>
      <c r="AE118" s="209" t="s">
        <v>2312</v>
      </c>
      <c r="AF118" s="92"/>
      <c r="AG118" s="200"/>
    </row>
    <row r="119" spans="23:31" ht="12.75">
      <c r="W119" s="68">
        <v>1</v>
      </c>
      <c r="X119" s="67" t="s">
        <v>901</v>
      </c>
      <c r="Y119" s="244" t="s">
        <v>3044</v>
      </c>
      <c r="AB119" s="48"/>
      <c r="AC119" s="5">
        <v>3</v>
      </c>
      <c r="AD119" s="66" t="s">
        <v>903</v>
      </c>
      <c r="AE119" s="67" t="s">
        <v>3428</v>
      </c>
    </row>
    <row r="120" spans="23:31" ht="12.75">
      <c r="W120" s="68"/>
      <c r="Y120" s="55"/>
      <c r="AB120" s="48"/>
      <c r="AC120" s="201">
        <v>4</v>
      </c>
      <c r="AD120" s="67" t="s">
        <v>905</v>
      </c>
      <c r="AE120" s="209" t="s">
        <v>1384</v>
      </c>
    </row>
    <row r="121" spans="21:29" ht="12.75">
      <c r="U121" s="60" t="s">
        <v>1770</v>
      </c>
      <c r="V121" s="48" t="s">
        <v>2327</v>
      </c>
      <c r="W121" s="5">
        <v>7</v>
      </c>
      <c r="X121" s="1" t="s">
        <v>758</v>
      </c>
      <c r="Y121" s="90" t="s">
        <v>1683</v>
      </c>
      <c r="AB121" s="48"/>
      <c r="AC121" s="68"/>
    </row>
    <row r="122" spans="23:31" ht="12.75">
      <c r="W122" s="5">
        <v>6</v>
      </c>
      <c r="X122" s="1" t="s">
        <v>770</v>
      </c>
      <c r="Y122" s="243" t="s">
        <v>1248</v>
      </c>
      <c r="AA122" s="60" t="s">
        <v>2279</v>
      </c>
      <c r="AB122" s="48" t="s">
        <v>2327</v>
      </c>
      <c r="AC122" s="5">
        <v>1</v>
      </c>
      <c r="AD122" s="1" t="s">
        <v>3255</v>
      </c>
      <c r="AE122" s="13" t="s">
        <v>1249</v>
      </c>
    </row>
    <row r="123" spans="23:31" ht="12.75">
      <c r="W123" s="5">
        <v>5</v>
      </c>
      <c r="X123" s="1" t="s">
        <v>771</v>
      </c>
      <c r="Y123" s="243" t="s">
        <v>1248</v>
      </c>
      <c r="AB123" s="48"/>
      <c r="AC123" s="5">
        <v>2</v>
      </c>
      <c r="AD123" s="1" t="s">
        <v>3256</v>
      </c>
      <c r="AE123" s="13" t="s">
        <v>1249</v>
      </c>
    </row>
    <row r="124" spans="23:31" ht="12.75">
      <c r="W124" s="5">
        <v>4</v>
      </c>
      <c r="X124" s="1" t="s">
        <v>772</v>
      </c>
      <c r="Y124" s="243" t="s">
        <v>1248</v>
      </c>
      <c r="AB124" s="48"/>
      <c r="AC124" s="5">
        <v>3</v>
      </c>
      <c r="AD124" s="1" t="s">
        <v>3257</v>
      </c>
      <c r="AE124" s="13" t="s">
        <v>1249</v>
      </c>
    </row>
    <row r="125" spans="23:31" ht="12.75">
      <c r="W125" s="5">
        <v>3</v>
      </c>
      <c r="X125" s="1" t="s">
        <v>2727</v>
      </c>
      <c r="Y125" s="243" t="s">
        <v>1248</v>
      </c>
      <c r="AB125" s="48"/>
      <c r="AC125" s="46">
        <v>4</v>
      </c>
      <c r="AD125" s="1" t="s">
        <v>3258</v>
      </c>
      <c r="AE125" s="13" t="s">
        <v>1249</v>
      </c>
    </row>
    <row r="126" spans="23:31" ht="12.75">
      <c r="W126" s="5">
        <v>2</v>
      </c>
      <c r="X126" s="1" t="s">
        <v>2728</v>
      </c>
      <c r="Y126" s="243" t="s">
        <v>1248</v>
      </c>
      <c r="AC126" s="5">
        <v>5</v>
      </c>
      <c r="AD126" s="1" t="s">
        <v>3259</v>
      </c>
      <c r="AE126" s="13" t="s">
        <v>1249</v>
      </c>
    </row>
    <row r="127" spans="23:31" ht="12.75">
      <c r="W127" s="5">
        <v>1</v>
      </c>
      <c r="X127" s="1" t="s">
        <v>2729</v>
      </c>
      <c r="Y127" s="243" t="s">
        <v>1248</v>
      </c>
      <c r="AC127" s="5">
        <v>6</v>
      </c>
      <c r="AD127" s="1" t="s">
        <v>3260</v>
      </c>
      <c r="AE127" s="13" t="s">
        <v>1249</v>
      </c>
    </row>
    <row r="128" spans="25:31" ht="12.75">
      <c r="Y128" s="281"/>
      <c r="AC128" s="5">
        <v>7</v>
      </c>
      <c r="AD128" s="1" t="s">
        <v>3243</v>
      </c>
      <c r="AE128" s="62" t="s">
        <v>1385</v>
      </c>
    </row>
    <row r="129" ht="12.75">
      <c r="Y129" s="245"/>
    </row>
    <row r="131" spans="21:31" ht="15.75">
      <c r="U131" s="43"/>
      <c r="V131" s="42"/>
      <c r="W131" s="3"/>
      <c r="X131" s="2" t="s">
        <v>1226</v>
      </c>
      <c r="Y131" s="43"/>
      <c r="Z131" s="44" t="s">
        <v>3327</v>
      </c>
      <c r="AA131" s="43"/>
      <c r="AB131" s="3"/>
      <c r="AC131" s="2"/>
      <c r="AD131" s="37" t="s">
        <v>3328</v>
      </c>
      <c r="AE131" s="43"/>
    </row>
    <row r="133" spans="21:31" ht="12.75">
      <c r="U133" s="4" t="s">
        <v>1229</v>
      </c>
      <c r="V133" s="51" t="s">
        <v>1227</v>
      </c>
      <c r="X133" s="52" t="s">
        <v>1228</v>
      </c>
      <c r="Y133" s="53" t="s">
        <v>3332</v>
      </c>
      <c r="Z133" s="46"/>
      <c r="AA133" s="4" t="s">
        <v>1229</v>
      </c>
      <c r="AB133" s="6" t="s">
        <v>1227</v>
      </c>
      <c r="AD133" s="52" t="s">
        <v>1228</v>
      </c>
      <c r="AE133" s="199" t="s">
        <v>3332</v>
      </c>
    </row>
    <row r="134" spans="21:30" ht="12.75">
      <c r="U134" s="4"/>
      <c r="V134" s="54" t="s">
        <v>3338</v>
      </c>
      <c r="W134" s="14" t="s">
        <v>1230</v>
      </c>
      <c r="X134" s="5"/>
      <c r="Y134" s="55"/>
      <c r="Z134" s="46"/>
      <c r="AA134" s="4"/>
      <c r="AB134" s="54" t="s">
        <v>3338</v>
      </c>
      <c r="AC134" s="14" t="s">
        <v>1230</v>
      </c>
      <c r="AD134" s="5"/>
    </row>
    <row r="135" ht="12.75">
      <c r="Y135" s="55"/>
    </row>
    <row r="136" spans="21:31" ht="12.75">
      <c r="U136" s="60" t="s">
        <v>3446</v>
      </c>
      <c r="V136" s="48" t="s">
        <v>2330</v>
      </c>
      <c r="W136" s="68">
        <v>2</v>
      </c>
      <c r="X136" s="242" t="s">
        <v>926</v>
      </c>
      <c r="Y136" s="89" t="s">
        <v>3044</v>
      </c>
      <c r="AA136" s="60" t="s">
        <v>1251</v>
      </c>
      <c r="AB136" s="48" t="s">
        <v>2330</v>
      </c>
      <c r="AC136" s="68">
        <v>1</v>
      </c>
      <c r="AD136" s="242" t="s">
        <v>757</v>
      </c>
      <c r="AE136" s="67" t="s">
        <v>1385</v>
      </c>
    </row>
    <row r="137" spans="23:31" ht="12.75">
      <c r="W137" s="68">
        <v>1</v>
      </c>
      <c r="X137" s="242" t="s">
        <v>2348</v>
      </c>
      <c r="Y137" s="89" t="s">
        <v>3306</v>
      </c>
      <c r="AC137" s="68">
        <v>2</v>
      </c>
      <c r="AD137" s="242" t="s">
        <v>2329</v>
      </c>
      <c r="AE137" s="67" t="s">
        <v>1386</v>
      </c>
    </row>
    <row r="138" ht="12.75">
      <c r="Y138" s="55"/>
    </row>
    <row r="139" spans="21:31" ht="12.75">
      <c r="U139" s="60" t="s">
        <v>1771</v>
      </c>
      <c r="V139" s="48" t="s">
        <v>978</v>
      </c>
      <c r="W139" s="5">
        <v>7</v>
      </c>
      <c r="X139" s="1" t="s">
        <v>2347</v>
      </c>
      <c r="Y139" s="90" t="s">
        <v>3306</v>
      </c>
      <c r="AA139" s="60" t="s">
        <v>1253</v>
      </c>
      <c r="AB139" s="48" t="s">
        <v>978</v>
      </c>
      <c r="AC139" s="5">
        <v>1</v>
      </c>
      <c r="AD139" s="1" t="s">
        <v>3261</v>
      </c>
      <c r="AE139" s="13" t="s">
        <v>1249</v>
      </c>
    </row>
    <row r="140" spans="23:31" ht="12.75">
      <c r="W140" s="5">
        <v>6</v>
      </c>
      <c r="X140" s="1" t="s">
        <v>2730</v>
      </c>
      <c r="Y140" s="243" t="s">
        <v>1248</v>
      </c>
      <c r="AB140" s="48"/>
      <c r="AC140" s="5">
        <v>2</v>
      </c>
      <c r="AD140" s="1" t="s">
        <v>3262</v>
      </c>
      <c r="AE140" s="13" t="s">
        <v>1249</v>
      </c>
    </row>
    <row r="141" spans="23:31" ht="12.75">
      <c r="W141" s="5">
        <v>5</v>
      </c>
      <c r="X141" s="1" t="s">
        <v>2731</v>
      </c>
      <c r="Y141" s="243" t="s">
        <v>1248</v>
      </c>
      <c r="AB141" s="48"/>
      <c r="AC141" s="5">
        <v>3</v>
      </c>
      <c r="AD141" s="1" t="s">
        <v>3263</v>
      </c>
      <c r="AE141" s="13" t="s">
        <v>1249</v>
      </c>
    </row>
    <row r="142" spans="23:31" ht="12.75">
      <c r="W142" s="5">
        <v>4</v>
      </c>
      <c r="X142" s="1" t="s">
        <v>2732</v>
      </c>
      <c r="Y142" s="243" t="s">
        <v>1248</v>
      </c>
      <c r="AB142" s="48"/>
      <c r="AC142" s="46">
        <v>4</v>
      </c>
      <c r="AD142" s="1" t="s">
        <v>3264</v>
      </c>
      <c r="AE142" s="13" t="s">
        <v>1249</v>
      </c>
    </row>
    <row r="143" spans="23:31" ht="12.75">
      <c r="W143" s="5">
        <v>3</v>
      </c>
      <c r="X143" s="1" t="s">
        <v>2733</v>
      </c>
      <c r="Y143" s="243" t="s">
        <v>1248</v>
      </c>
      <c r="AC143" s="5">
        <v>5</v>
      </c>
      <c r="AD143" s="1" t="s">
        <v>3265</v>
      </c>
      <c r="AE143" s="13" t="s">
        <v>1249</v>
      </c>
    </row>
    <row r="144" spans="23:31" ht="12.75">
      <c r="W144" s="5">
        <v>2</v>
      </c>
      <c r="X144" s="1" t="s">
        <v>2734</v>
      </c>
      <c r="Y144" s="243" t="s">
        <v>1248</v>
      </c>
      <c r="AC144" s="5">
        <v>6</v>
      </c>
      <c r="AD144" s="1" t="s">
        <v>3266</v>
      </c>
      <c r="AE144" s="13" t="s">
        <v>1249</v>
      </c>
    </row>
    <row r="145" spans="23:31" ht="12.75">
      <c r="W145" s="5">
        <v>1</v>
      </c>
      <c r="X145" s="1" t="s">
        <v>2735</v>
      </c>
      <c r="Y145" s="243" t="s">
        <v>1248</v>
      </c>
      <c r="AC145" s="5">
        <v>7</v>
      </c>
      <c r="AD145" s="1" t="s">
        <v>2328</v>
      </c>
      <c r="AE145" s="62" t="s">
        <v>1386</v>
      </c>
    </row>
    <row r="146" spans="25:29" ht="12.75">
      <c r="Y146" s="55"/>
      <c r="AC146" s="68"/>
    </row>
    <row r="147" spans="21:31" ht="12.75">
      <c r="U147" s="60" t="s">
        <v>3448</v>
      </c>
      <c r="V147" s="48" t="s">
        <v>1774</v>
      </c>
      <c r="W147" s="5">
        <v>3</v>
      </c>
      <c r="X147" s="76" t="s">
        <v>924</v>
      </c>
      <c r="Y147" s="90" t="s">
        <v>3447</v>
      </c>
      <c r="AA147" s="60" t="s">
        <v>1256</v>
      </c>
      <c r="AB147" s="48" t="s">
        <v>1774</v>
      </c>
      <c r="AC147" s="5">
        <v>1</v>
      </c>
      <c r="AD147" s="76" t="s">
        <v>915</v>
      </c>
      <c r="AE147" s="62" t="s">
        <v>3450</v>
      </c>
    </row>
    <row r="148" spans="21:31" ht="12.75">
      <c r="U148" s="197"/>
      <c r="V148" s="196"/>
      <c r="W148" s="5">
        <v>2</v>
      </c>
      <c r="X148" s="76" t="s">
        <v>2813</v>
      </c>
      <c r="Y148" s="90" t="s">
        <v>3447</v>
      </c>
      <c r="AB148" s="48"/>
      <c r="AC148" s="5">
        <v>2</v>
      </c>
      <c r="AD148" s="76" t="s">
        <v>913</v>
      </c>
      <c r="AE148" s="62" t="s">
        <v>3450</v>
      </c>
    </row>
    <row r="149" spans="21:31" ht="12.75">
      <c r="U149" s="197"/>
      <c r="V149" s="196"/>
      <c r="W149" s="5">
        <v>1</v>
      </c>
      <c r="X149" s="76" t="s">
        <v>2814</v>
      </c>
      <c r="Y149" s="90" t="s">
        <v>3447</v>
      </c>
      <c r="AB149" s="48"/>
      <c r="AC149" s="5">
        <v>3</v>
      </c>
      <c r="AD149" s="76" t="s">
        <v>914</v>
      </c>
      <c r="AE149" s="62" t="s">
        <v>3450</v>
      </c>
    </row>
    <row r="150" spans="24:31" ht="12.75">
      <c r="X150"/>
      <c r="Y150" s="213"/>
      <c r="AA150"/>
      <c r="AB150"/>
      <c r="AC150"/>
      <c r="AD150"/>
      <c r="AE150"/>
    </row>
    <row r="151" spans="21:31" ht="12.75">
      <c r="U151" s="60" t="s">
        <v>3451</v>
      </c>
      <c r="V151" s="48" t="s">
        <v>2219</v>
      </c>
      <c r="W151" s="5">
        <v>8</v>
      </c>
      <c r="X151" s="76" t="s">
        <v>971</v>
      </c>
      <c r="Y151" s="90" t="s">
        <v>1682</v>
      </c>
      <c r="AA151" s="60" t="s">
        <v>1259</v>
      </c>
      <c r="AB151" s="48" t="s">
        <v>2219</v>
      </c>
      <c r="AC151" s="5">
        <v>1</v>
      </c>
      <c r="AD151" s="76" t="s">
        <v>974</v>
      </c>
      <c r="AE151" s="62" t="s">
        <v>1963</v>
      </c>
    </row>
    <row r="152" spans="23:31" ht="12.75">
      <c r="W152" s="5">
        <v>7</v>
      </c>
      <c r="X152" s="76" t="s">
        <v>972</v>
      </c>
      <c r="Y152" s="90" t="s">
        <v>1682</v>
      </c>
      <c r="AB152" s="48"/>
      <c r="AC152" s="5">
        <v>2</v>
      </c>
      <c r="AD152" s="76" t="s">
        <v>976</v>
      </c>
      <c r="AE152" s="62" t="s">
        <v>1963</v>
      </c>
    </row>
    <row r="153" spans="23:31" ht="12.75">
      <c r="W153" s="5">
        <v>6</v>
      </c>
      <c r="X153" s="76" t="s">
        <v>973</v>
      </c>
      <c r="Y153" s="90" t="s">
        <v>1959</v>
      </c>
      <c r="AB153" s="48"/>
      <c r="AC153" s="5">
        <v>3</v>
      </c>
      <c r="AD153" s="76" t="s">
        <v>977</v>
      </c>
      <c r="AE153" s="62" t="s">
        <v>1963</v>
      </c>
    </row>
    <row r="154" spans="23:31" ht="12.75">
      <c r="W154" s="5">
        <v>5</v>
      </c>
      <c r="X154" s="76" t="s">
        <v>2349</v>
      </c>
      <c r="Y154" s="90" t="s">
        <v>1959</v>
      </c>
      <c r="AB154" s="48"/>
      <c r="AC154" s="5">
        <v>4</v>
      </c>
      <c r="AD154" s="76" t="s">
        <v>3618</v>
      </c>
      <c r="AE154" s="62" t="s">
        <v>2331</v>
      </c>
    </row>
    <row r="155" spans="23:31" ht="12.75">
      <c r="W155" s="5">
        <v>4</v>
      </c>
      <c r="X155" s="76" t="s">
        <v>2350</v>
      </c>
      <c r="Y155" s="90" t="s">
        <v>1959</v>
      </c>
      <c r="AC155" s="5">
        <v>5</v>
      </c>
      <c r="AD155" s="76" t="s">
        <v>3619</v>
      </c>
      <c r="AE155" s="62" t="s">
        <v>2331</v>
      </c>
    </row>
    <row r="156" spans="23:31" ht="12.75">
      <c r="W156" s="5">
        <v>3</v>
      </c>
      <c r="X156" s="76" t="s">
        <v>2351</v>
      </c>
      <c r="Y156" s="90" t="s">
        <v>1959</v>
      </c>
      <c r="AC156" s="5">
        <v>6</v>
      </c>
      <c r="AD156" s="76" t="s">
        <v>3620</v>
      </c>
      <c r="AE156" s="62" t="s">
        <v>2331</v>
      </c>
    </row>
    <row r="157" spans="23:31" ht="12.75">
      <c r="W157" s="5">
        <v>2</v>
      </c>
      <c r="X157" s="76" t="s">
        <v>2352</v>
      </c>
      <c r="Y157" s="90" t="s">
        <v>1959</v>
      </c>
      <c r="AC157" s="5">
        <v>7</v>
      </c>
      <c r="AD157" s="76" t="s">
        <v>2217</v>
      </c>
      <c r="AE157" s="62" t="s">
        <v>2331</v>
      </c>
    </row>
    <row r="158" spans="23:31" ht="12.75">
      <c r="W158" s="5">
        <v>1</v>
      </c>
      <c r="X158" s="76" t="s">
        <v>2353</v>
      </c>
      <c r="Y158" s="90" t="s">
        <v>1959</v>
      </c>
      <c r="AC158" s="5">
        <v>8</v>
      </c>
      <c r="AD158" s="76" t="s">
        <v>2218</v>
      </c>
      <c r="AE158" s="62" t="s">
        <v>2331</v>
      </c>
    </row>
    <row r="159" ht="12.75">
      <c r="Y159" s="213"/>
    </row>
    <row r="160" spans="21:31" ht="12.75">
      <c r="U160" s="60" t="s">
        <v>884</v>
      </c>
      <c r="V160" s="48" t="s">
        <v>2221</v>
      </c>
      <c r="W160" s="5">
        <v>7</v>
      </c>
      <c r="X160" s="1" t="s">
        <v>2151</v>
      </c>
      <c r="Y160" s="243" t="s">
        <v>1257</v>
      </c>
      <c r="AA160" s="60" t="s">
        <v>885</v>
      </c>
      <c r="AB160" s="48" t="s">
        <v>2221</v>
      </c>
      <c r="AC160" s="5">
        <v>1</v>
      </c>
      <c r="AD160" s="1" t="s">
        <v>3273</v>
      </c>
      <c r="AE160" s="13" t="s">
        <v>1258</v>
      </c>
    </row>
    <row r="161" spans="23:31" ht="12.75">
      <c r="W161" s="5">
        <v>6</v>
      </c>
      <c r="X161" s="1" t="s">
        <v>2149</v>
      </c>
      <c r="Y161" s="243" t="s">
        <v>1257</v>
      </c>
      <c r="AB161" s="48"/>
      <c r="AC161" s="5">
        <v>2</v>
      </c>
      <c r="AD161" s="1" t="s">
        <v>3274</v>
      </c>
      <c r="AE161" s="13" t="s">
        <v>1258</v>
      </c>
    </row>
    <row r="162" spans="23:31" ht="12.75">
      <c r="W162" s="5">
        <v>5</v>
      </c>
      <c r="X162" s="1" t="s">
        <v>2150</v>
      </c>
      <c r="Y162" s="243" t="s">
        <v>1257</v>
      </c>
      <c r="AB162" s="48"/>
      <c r="AC162" s="5">
        <v>3</v>
      </c>
      <c r="AD162" s="1" t="s">
        <v>1834</v>
      </c>
      <c r="AE162" s="13" t="s">
        <v>1258</v>
      </c>
    </row>
    <row r="163" spans="23:31" ht="12.75">
      <c r="W163" s="5">
        <v>4</v>
      </c>
      <c r="X163" s="1" t="s">
        <v>2152</v>
      </c>
      <c r="Y163" s="243" t="s">
        <v>1257</v>
      </c>
      <c r="AB163" s="48"/>
      <c r="AC163" s="5">
        <v>4</v>
      </c>
      <c r="AD163" s="1" t="s">
        <v>1835</v>
      </c>
      <c r="AE163" s="13" t="s">
        <v>1258</v>
      </c>
    </row>
    <row r="164" spans="23:31" ht="12.75">
      <c r="W164" s="5">
        <v>3</v>
      </c>
      <c r="X164" s="1" t="s">
        <v>2153</v>
      </c>
      <c r="Y164" s="243" t="s">
        <v>1257</v>
      </c>
      <c r="AC164" s="5">
        <v>5</v>
      </c>
      <c r="AD164" s="1" t="s">
        <v>1836</v>
      </c>
      <c r="AE164" s="13" t="s">
        <v>1258</v>
      </c>
    </row>
    <row r="165" spans="23:31" ht="12.75">
      <c r="W165" s="5">
        <v>2</v>
      </c>
      <c r="X165" s="1" t="s">
        <v>3238</v>
      </c>
      <c r="Y165" s="243" t="s">
        <v>1257</v>
      </c>
      <c r="Z165"/>
      <c r="AC165" s="5">
        <v>6</v>
      </c>
      <c r="AD165" s="1" t="s">
        <v>1837</v>
      </c>
      <c r="AE165" s="13" t="s">
        <v>1258</v>
      </c>
    </row>
    <row r="166" spans="23:31" ht="12.75">
      <c r="W166" s="5">
        <v>1</v>
      </c>
      <c r="X166" s="1" t="s">
        <v>2154</v>
      </c>
      <c r="Y166" s="243" t="s">
        <v>1257</v>
      </c>
      <c r="Z166"/>
      <c r="AC166" s="5">
        <v>7</v>
      </c>
      <c r="AD166" s="1" t="s">
        <v>2220</v>
      </c>
      <c r="AE166" s="13" t="s">
        <v>2331</v>
      </c>
    </row>
    <row r="167" spans="25:31" ht="12.75">
      <c r="Y167" s="55"/>
      <c r="Z167"/>
      <c r="AA167" s="282"/>
      <c r="AC167" s="5">
        <v>8</v>
      </c>
      <c r="AD167" s="1" t="s">
        <v>1685</v>
      </c>
      <c r="AE167" s="13" t="s">
        <v>1258</v>
      </c>
    </row>
    <row r="168" spans="25:26" ht="12.75">
      <c r="Y168" s="55"/>
      <c r="Z168"/>
    </row>
    <row r="169" spans="21:31" ht="12.75">
      <c r="U169" s="60" t="s">
        <v>3453</v>
      </c>
      <c r="V169" s="48" t="s">
        <v>979</v>
      </c>
      <c r="W169" s="5">
        <v>7</v>
      </c>
      <c r="X169" s="1" t="s">
        <v>2157</v>
      </c>
      <c r="Y169" s="243" t="s">
        <v>1260</v>
      </c>
      <c r="Z169"/>
      <c r="AA169" s="60" t="s">
        <v>1262</v>
      </c>
      <c r="AB169" s="48" t="s">
        <v>979</v>
      </c>
      <c r="AC169" s="5">
        <v>1</v>
      </c>
      <c r="AD169" s="1" t="s">
        <v>1838</v>
      </c>
      <c r="AE169" s="13" t="s">
        <v>1261</v>
      </c>
    </row>
    <row r="170" spans="23:31" ht="12.75">
      <c r="W170" s="5">
        <v>6</v>
      </c>
      <c r="X170" s="1" t="s">
        <v>2155</v>
      </c>
      <c r="Y170" s="243" t="s">
        <v>1260</v>
      </c>
      <c r="Z170"/>
      <c r="AB170" s="48"/>
      <c r="AC170" s="5">
        <v>2</v>
      </c>
      <c r="AD170" s="1" t="s">
        <v>1839</v>
      </c>
      <c r="AE170" s="13" t="s">
        <v>1261</v>
      </c>
    </row>
    <row r="171" spans="23:31" ht="12.75">
      <c r="W171" s="5">
        <v>5</v>
      </c>
      <c r="X171" s="1" t="s">
        <v>2156</v>
      </c>
      <c r="Y171" s="243" t="s">
        <v>1260</v>
      </c>
      <c r="Z171"/>
      <c r="AB171" s="48"/>
      <c r="AC171" s="5">
        <v>3</v>
      </c>
      <c r="AD171" s="1" t="s">
        <v>1840</v>
      </c>
      <c r="AE171" s="13" t="s">
        <v>1261</v>
      </c>
    </row>
    <row r="172" spans="23:31" ht="12.75">
      <c r="W172" s="5">
        <v>4</v>
      </c>
      <c r="X172" s="1" t="s">
        <v>2158</v>
      </c>
      <c r="Y172" s="243" t="s">
        <v>1260</v>
      </c>
      <c r="Z172"/>
      <c r="AB172" s="48"/>
      <c r="AC172" s="5">
        <v>4</v>
      </c>
      <c r="AD172" s="1" t="s">
        <v>1841</v>
      </c>
      <c r="AE172" s="13" t="s">
        <v>1261</v>
      </c>
    </row>
    <row r="173" spans="23:31" ht="12.75">
      <c r="W173" s="5">
        <v>3</v>
      </c>
      <c r="X173" s="1" t="s">
        <v>2159</v>
      </c>
      <c r="Y173" s="243" t="s">
        <v>1260</v>
      </c>
      <c r="Z173"/>
      <c r="AC173" s="5">
        <v>5</v>
      </c>
      <c r="AD173" s="1" t="s">
        <v>1842</v>
      </c>
      <c r="AE173" s="13" t="s">
        <v>1261</v>
      </c>
    </row>
    <row r="174" spans="23:31" ht="12.75">
      <c r="W174" s="5">
        <v>2</v>
      </c>
      <c r="X174" s="1" t="s">
        <v>3239</v>
      </c>
      <c r="Y174" s="243" t="s">
        <v>1260</v>
      </c>
      <c r="Z174"/>
      <c r="AC174" s="5">
        <v>6</v>
      </c>
      <c r="AD174" s="1" t="s">
        <v>1843</v>
      </c>
      <c r="AE174" s="13" t="s">
        <v>1261</v>
      </c>
    </row>
    <row r="175" spans="23:31" ht="12.75">
      <c r="W175" s="5">
        <v>1</v>
      </c>
      <c r="X175" s="1" t="s">
        <v>2160</v>
      </c>
      <c r="Y175" s="243" t="s">
        <v>1260</v>
      </c>
      <c r="Z175"/>
      <c r="AC175" s="5">
        <v>7</v>
      </c>
      <c r="AD175" s="1" t="s">
        <v>2236</v>
      </c>
      <c r="AE175" s="13" t="s">
        <v>2332</v>
      </c>
    </row>
    <row r="176" spans="25:31" ht="12.75">
      <c r="Y176" s="55"/>
      <c r="Z176"/>
      <c r="AC176" s="5">
        <v>7</v>
      </c>
      <c r="AD176" s="1" t="s">
        <v>2237</v>
      </c>
      <c r="AE176" s="13" t="s">
        <v>2332</v>
      </c>
    </row>
    <row r="177" spans="21:31" ht="12.75">
      <c r="U177" s="60" t="s">
        <v>3324</v>
      </c>
      <c r="V177" s="48" t="s">
        <v>2227</v>
      </c>
      <c r="W177" s="5">
        <v>8</v>
      </c>
      <c r="X177" s="76" t="s">
        <v>925</v>
      </c>
      <c r="Y177" s="90" t="s">
        <v>1960</v>
      </c>
      <c r="Z177"/>
      <c r="AC177" s="5">
        <v>8</v>
      </c>
      <c r="AD177" s="1" t="s">
        <v>2249</v>
      </c>
      <c r="AE177" s="13" t="s">
        <v>1261</v>
      </c>
    </row>
    <row r="178" spans="23:26" ht="12.75">
      <c r="W178" s="5">
        <v>8</v>
      </c>
      <c r="X178" s="76" t="s">
        <v>2815</v>
      </c>
      <c r="Y178" s="90" t="s">
        <v>1960</v>
      </c>
      <c r="Z178"/>
    </row>
    <row r="179" spans="23:31" ht="12.75">
      <c r="W179" s="5">
        <v>7</v>
      </c>
      <c r="X179" s="76" t="s">
        <v>2816</v>
      </c>
      <c r="Y179" s="90" t="s">
        <v>1960</v>
      </c>
      <c r="AA179" s="60" t="s">
        <v>1265</v>
      </c>
      <c r="AB179" s="48" t="s">
        <v>2227</v>
      </c>
      <c r="AC179" s="5">
        <v>1</v>
      </c>
      <c r="AD179" s="76" t="s">
        <v>921</v>
      </c>
      <c r="AE179" s="62" t="s">
        <v>3456</v>
      </c>
    </row>
    <row r="180" spans="23:31" ht="12.75">
      <c r="W180" s="5">
        <v>7</v>
      </c>
      <c r="X180" s="76" t="s">
        <v>2817</v>
      </c>
      <c r="Y180" s="90" t="s">
        <v>1960</v>
      </c>
      <c r="AB180" s="48"/>
      <c r="AC180" s="5">
        <v>1</v>
      </c>
      <c r="AD180" s="76" t="s">
        <v>916</v>
      </c>
      <c r="AE180" s="62" t="s">
        <v>3456</v>
      </c>
    </row>
    <row r="181" spans="23:31" ht="12.75">
      <c r="W181" s="5">
        <v>6</v>
      </c>
      <c r="X181" s="76" t="s">
        <v>2818</v>
      </c>
      <c r="Y181" s="90" t="s">
        <v>1960</v>
      </c>
      <c r="AB181" s="48"/>
      <c r="AC181" s="5">
        <v>2</v>
      </c>
      <c r="AD181" s="76" t="s">
        <v>917</v>
      </c>
      <c r="AE181" s="62" t="s">
        <v>3456</v>
      </c>
    </row>
    <row r="182" spans="23:31" ht="12.75">
      <c r="W182" s="5">
        <v>5</v>
      </c>
      <c r="X182" s="76" t="s">
        <v>2819</v>
      </c>
      <c r="Y182" s="90" t="s">
        <v>3454</v>
      </c>
      <c r="AB182" s="48"/>
      <c r="AC182" s="5">
        <v>3</v>
      </c>
      <c r="AD182" s="76" t="s">
        <v>918</v>
      </c>
      <c r="AE182" s="62" t="s">
        <v>3456</v>
      </c>
    </row>
    <row r="183" spans="23:31" ht="12.75">
      <c r="W183" s="5">
        <v>4</v>
      </c>
      <c r="X183" s="76" t="s">
        <v>2354</v>
      </c>
      <c r="Y183" s="90" t="s">
        <v>3454</v>
      </c>
      <c r="AB183" s="48"/>
      <c r="AC183" s="5">
        <v>3</v>
      </c>
      <c r="AD183" s="76" t="s">
        <v>919</v>
      </c>
      <c r="AE183" s="62" t="s">
        <v>3456</v>
      </c>
    </row>
    <row r="184" spans="23:31" ht="12.75">
      <c r="W184" s="5">
        <v>3</v>
      </c>
      <c r="X184" s="76" t="s">
        <v>2355</v>
      </c>
      <c r="Y184" s="90" t="s">
        <v>3454</v>
      </c>
      <c r="AC184" s="5">
        <v>4</v>
      </c>
      <c r="AD184" s="76" t="s">
        <v>920</v>
      </c>
      <c r="AE184" s="62" t="s">
        <v>1962</v>
      </c>
    </row>
    <row r="185" spans="23:31" ht="12.75">
      <c r="W185" s="5">
        <v>3</v>
      </c>
      <c r="X185" s="76" t="s">
        <v>2356</v>
      </c>
      <c r="Y185" s="90" t="s">
        <v>3454</v>
      </c>
      <c r="AC185" s="5">
        <v>5</v>
      </c>
      <c r="AD185" s="76" t="s">
        <v>2222</v>
      </c>
      <c r="AE185" s="62" t="s">
        <v>1962</v>
      </c>
    </row>
    <row r="186" spans="23:31" ht="12.75">
      <c r="W186" s="5">
        <v>2</v>
      </c>
      <c r="X186" s="76" t="s">
        <v>2357</v>
      </c>
      <c r="Y186" s="90" t="s">
        <v>3454</v>
      </c>
      <c r="AC186" s="5">
        <v>6</v>
      </c>
      <c r="AD186" s="76" t="s">
        <v>2223</v>
      </c>
      <c r="AE186" s="62" t="s">
        <v>1962</v>
      </c>
    </row>
    <row r="187" spans="23:31" ht="12.75">
      <c r="W187" s="5">
        <v>1</v>
      </c>
      <c r="X187" s="76" t="s">
        <v>2358</v>
      </c>
      <c r="Y187" s="90" t="s">
        <v>3454</v>
      </c>
      <c r="AC187" s="5">
        <v>7</v>
      </c>
      <c r="AD187" s="76" t="s">
        <v>2224</v>
      </c>
      <c r="AE187" s="62" t="s">
        <v>1962</v>
      </c>
    </row>
    <row r="188" spans="23:31" ht="12.75">
      <c r="W188" s="5">
        <v>1</v>
      </c>
      <c r="X188" s="76" t="s">
        <v>2359</v>
      </c>
      <c r="Y188" s="90" t="s">
        <v>3454</v>
      </c>
      <c r="AC188" s="5">
        <v>7</v>
      </c>
      <c r="AD188" s="76" t="s">
        <v>2333</v>
      </c>
      <c r="AE188" s="62" t="s">
        <v>1962</v>
      </c>
    </row>
    <row r="189" spans="25:31" ht="12.75">
      <c r="Y189" s="55"/>
      <c r="AC189" s="5">
        <v>8</v>
      </c>
      <c r="AD189" s="76" t="s">
        <v>2334</v>
      </c>
      <c r="AE189" s="62" t="s">
        <v>1962</v>
      </c>
    </row>
    <row r="190" spans="25:31" ht="12.75">
      <c r="Y190" s="55"/>
      <c r="AC190" s="5">
        <v>8</v>
      </c>
      <c r="AD190" s="76" t="s">
        <v>2225</v>
      </c>
      <c r="AE190" s="62" t="s">
        <v>1962</v>
      </c>
    </row>
    <row r="196" spans="21:31" ht="15.75">
      <c r="U196" s="43"/>
      <c r="V196" s="42"/>
      <c r="W196" s="3"/>
      <c r="X196" s="2" t="s">
        <v>1226</v>
      </c>
      <c r="Y196" s="43"/>
      <c r="Z196" s="44" t="s">
        <v>3327</v>
      </c>
      <c r="AA196" s="43"/>
      <c r="AB196" s="3"/>
      <c r="AC196" s="2"/>
      <c r="AD196" s="37" t="s">
        <v>3328</v>
      </c>
      <c r="AE196" s="43"/>
    </row>
    <row r="198" spans="21:31" ht="12.75">
      <c r="U198" s="4" t="s">
        <v>1229</v>
      </c>
      <c r="V198" s="51" t="s">
        <v>1227</v>
      </c>
      <c r="X198" s="52" t="s">
        <v>1228</v>
      </c>
      <c r="Y198" s="53" t="s">
        <v>3332</v>
      </c>
      <c r="Z198" s="46"/>
      <c r="AA198" s="4" t="s">
        <v>1229</v>
      </c>
      <c r="AB198" s="6" t="s">
        <v>1227</v>
      </c>
      <c r="AD198" s="52" t="s">
        <v>1228</v>
      </c>
      <c r="AE198" s="199" t="s">
        <v>3332</v>
      </c>
    </row>
    <row r="199" spans="21:30" ht="12.75">
      <c r="U199" s="4"/>
      <c r="V199" s="54" t="s">
        <v>3338</v>
      </c>
      <c r="W199" s="14" t="s">
        <v>1230</v>
      </c>
      <c r="X199" s="5"/>
      <c r="Y199" s="55"/>
      <c r="Z199" s="46"/>
      <c r="AA199" s="4"/>
      <c r="AB199" s="54" t="s">
        <v>3338</v>
      </c>
      <c r="AC199" s="14" t="s">
        <v>1230</v>
      </c>
      <c r="AD199" s="5"/>
    </row>
    <row r="200" ht="12.75">
      <c r="Y200" s="55"/>
    </row>
    <row r="201" spans="21:31" ht="12.75">
      <c r="U201" s="60" t="s">
        <v>3455</v>
      </c>
      <c r="V201" s="48" t="s">
        <v>1775</v>
      </c>
      <c r="W201" s="5">
        <v>7</v>
      </c>
      <c r="X201" s="76" t="s">
        <v>1350</v>
      </c>
      <c r="Y201" s="90" t="s">
        <v>3454</v>
      </c>
      <c r="AA201" s="60" t="s">
        <v>3457</v>
      </c>
      <c r="AB201" s="48" t="s">
        <v>1775</v>
      </c>
      <c r="AC201" s="5">
        <v>1</v>
      </c>
      <c r="AD201" s="1" t="s">
        <v>1844</v>
      </c>
      <c r="AE201" s="13" t="s">
        <v>1264</v>
      </c>
    </row>
    <row r="202" spans="23:31" ht="12.75">
      <c r="W202" s="5">
        <v>6</v>
      </c>
      <c r="X202" s="1" t="s">
        <v>2161</v>
      </c>
      <c r="Y202" s="243" t="s">
        <v>1263</v>
      </c>
      <c r="AB202" s="48"/>
      <c r="AC202" s="5">
        <v>2</v>
      </c>
      <c r="AD202" s="1" t="s">
        <v>1845</v>
      </c>
      <c r="AE202" s="13" t="s">
        <v>1264</v>
      </c>
    </row>
    <row r="203" spans="23:31" ht="12.75">
      <c r="W203" s="5">
        <v>5</v>
      </c>
      <c r="X203" s="1" t="s">
        <v>2162</v>
      </c>
      <c r="Y203" s="243" t="s">
        <v>1263</v>
      </c>
      <c r="AB203" s="48"/>
      <c r="AC203" s="5">
        <v>3</v>
      </c>
      <c r="AD203" s="1" t="s">
        <v>1846</v>
      </c>
      <c r="AE203" s="13" t="s">
        <v>1264</v>
      </c>
    </row>
    <row r="204" spans="23:31" ht="12.75">
      <c r="W204" s="5">
        <v>4</v>
      </c>
      <c r="X204" s="1" t="s">
        <v>2163</v>
      </c>
      <c r="Y204" s="243" t="s">
        <v>1263</v>
      </c>
      <c r="AB204" s="48"/>
      <c r="AC204" s="5">
        <v>4</v>
      </c>
      <c r="AD204" s="1" t="s">
        <v>1847</v>
      </c>
      <c r="AE204" s="13" t="s">
        <v>1264</v>
      </c>
    </row>
    <row r="205" spans="23:31" ht="12.75">
      <c r="W205" s="5">
        <v>3</v>
      </c>
      <c r="X205" s="1" t="s">
        <v>2164</v>
      </c>
      <c r="Y205" s="243" t="s">
        <v>1263</v>
      </c>
      <c r="AC205" s="5">
        <v>5</v>
      </c>
      <c r="AD205" s="1" t="s">
        <v>1848</v>
      </c>
      <c r="AE205" s="13" t="s">
        <v>1264</v>
      </c>
    </row>
    <row r="206" spans="23:31" ht="12.75">
      <c r="W206" s="5">
        <v>2</v>
      </c>
      <c r="X206" s="1" t="s">
        <v>2360</v>
      </c>
      <c r="Y206" s="243" t="s">
        <v>1263</v>
      </c>
      <c r="AC206" s="5">
        <v>6</v>
      </c>
      <c r="AD206" s="1" t="s">
        <v>1849</v>
      </c>
      <c r="AE206" s="13" t="s">
        <v>1264</v>
      </c>
    </row>
    <row r="207" spans="23:31" ht="12.75">
      <c r="W207" s="5">
        <v>1</v>
      </c>
      <c r="X207" s="1" t="s">
        <v>2165</v>
      </c>
      <c r="Y207" s="243" t="s">
        <v>1263</v>
      </c>
      <c r="AC207" s="5">
        <v>7</v>
      </c>
      <c r="AD207" s="1" t="s">
        <v>2226</v>
      </c>
      <c r="AE207" s="13" t="s">
        <v>1264</v>
      </c>
    </row>
    <row r="208" ht="12.75">
      <c r="Y208" s="55"/>
    </row>
    <row r="209" spans="21:31" ht="12.75">
      <c r="U209" s="211" t="s">
        <v>1271</v>
      </c>
      <c r="W209" s="5">
        <v>8</v>
      </c>
      <c r="X209" s="61" t="s">
        <v>893</v>
      </c>
      <c r="Y209" s="356" t="s">
        <v>1688</v>
      </c>
      <c r="AA209"/>
      <c r="AB209"/>
      <c r="AC209"/>
      <c r="AD209"/>
      <c r="AE209"/>
    </row>
    <row r="210" spans="23:31" ht="12.75">
      <c r="W210" s="5">
        <v>7</v>
      </c>
      <c r="X210" s="61" t="s">
        <v>894</v>
      </c>
      <c r="Y210" s="356" t="s">
        <v>1688</v>
      </c>
      <c r="AA210"/>
      <c r="AB210"/>
      <c r="AC210"/>
      <c r="AD210"/>
      <c r="AE210"/>
    </row>
    <row r="211" spans="23:31" ht="12.75">
      <c r="W211" s="5">
        <v>6</v>
      </c>
      <c r="X211" s="5" t="s">
        <v>2177</v>
      </c>
      <c r="Y211" s="90" t="s">
        <v>1270</v>
      </c>
      <c r="AA211"/>
      <c r="AB211"/>
      <c r="AC211"/>
      <c r="AD211"/>
      <c r="AE211"/>
    </row>
    <row r="212" spans="23:31" ht="12.75">
      <c r="W212" s="5">
        <v>5</v>
      </c>
      <c r="X212" s="5" t="s">
        <v>2176</v>
      </c>
      <c r="Y212" s="90" t="s">
        <v>1270</v>
      </c>
      <c r="AA212"/>
      <c r="AB212"/>
      <c r="AC212"/>
      <c r="AD212"/>
      <c r="AE212"/>
    </row>
    <row r="213" spans="23:31" ht="12.75">
      <c r="W213" s="5">
        <v>4</v>
      </c>
      <c r="X213" s="5" t="s">
        <v>2175</v>
      </c>
      <c r="Y213" s="90" t="s">
        <v>1270</v>
      </c>
      <c r="AA213"/>
      <c r="AB213"/>
      <c r="AC213"/>
      <c r="AD213"/>
      <c r="AE213"/>
    </row>
    <row r="214" spans="23:31" ht="12.75">
      <c r="W214" s="5">
        <v>3</v>
      </c>
      <c r="X214" s="5" t="s">
        <v>2174</v>
      </c>
      <c r="Y214" s="90" t="s">
        <v>1270</v>
      </c>
      <c r="AA214"/>
      <c r="AB214"/>
      <c r="AC214"/>
      <c r="AD214"/>
      <c r="AE214"/>
    </row>
    <row r="215" spans="23:31" ht="12.75">
      <c r="W215" s="5">
        <v>2</v>
      </c>
      <c r="X215" s="5" t="s">
        <v>2173</v>
      </c>
      <c r="Y215" s="90" t="s">
        <v>1270</v>
      </c>
      <c r="AA215"/>
      <c r="AB215"/>
      <c r="AC215"/>
      <c r="AD215"/>
      <c r="AE215"/>
    </row>
    <row r="216" spans="23:31" ht="12.75">
      <c r="W216" s="5">
        <v>1</v>
      </c>
      <c r="X216" s="5" t="s">
        <v>2172</v>
      </c>
      <c r="Y216" s="90" t="s">
        <v>1270</v>
      </c>
      <c r="AA216"/>
      <c r="AB216"/>
      <c r="AC216"/>
      <c r="AD216"/>
      <c r="AE216"/>
    </row>
    <row r="217" spans="25:31" ht="12.75">
      <c r="Y217" s="90"/>
      <c r="AA217"/>
      <c r="AB217"/>
      <c r="AC217"/>
      <c r="AD217"/>
      <c r="AE217"/>
    </row>
    <row r="218" spans="21:25" ht="12.75">
      <c r="U218" s="211" t="s">
        <v>1295</v>
      </c>
      <c r="W218" s="5">
        <v>8</v>
      </c>
      <c r="X218" s="61" t="s">
        <v>893</v>
      </c>
      <c r="Y218" s="283" t="s">
        <v>1686</v>
      </c>
    </row>
    <row r="219" spans="23:25" ht="12.75">
      <c r="W219" s="5">
        <v>8</v>
      </c>
      <c r="X219" s="61" t="s">
        <v>894</v>
      </c>
      <c r="Y219" s="283" t="s">
        <v>1686</v>
      </c>
    </row>
    <row r="220" spans="23:25" ht="12.75">
      <c r="W220" s="5">
        <v>7</v>
      </c>
      <c r="X220" s="61" t="s">
        <v>1687</v>
      </c>
      <c r="Y220" s="283" t="s">
        <v>1686</v>
      </c>
    </row>
    <row r="221" spans="23:25" ht="12.75">
      <c r="W221" s="5">
        <v>6</v>
      </c>
      <c r="X221" s="5" t="s">
        <v>3197</v>
      </c>
      <c r="Y221" s="90" t="s">
        <v>1294</v>
      </c>
    </row>
    <row r="222" spans="23:25" ht="12.75">
      <c r="W222" s="5">
        <v>5</v>
      </c>
      <c r="X222" s="5" t="s">
        <v>3196</v>
      </c>
      <c r="Y222" s="90" t="s">
        <v>1294</v>
      </c>
    </row>
    <row r="223" spans="23:25" ht="12.75">
      <c r="W223" s="5">
        <v>4</v>
      </c>
      <c r="X223" s="5" t="s">
        <v>3195</v>
      </c>
      <c r="Y223" s="90" t="s">
        <v>1294</v>
      </c>
    </row>
    <row r="224" spans="23:25" ht="12.75">
      <c r="W224" s="5">
        <v>3</v>
      </c>
      <c r="X224" s="5" t="s">
        <v>3194</v>
      </c>
      <c r="Y224" s="90" t="s">
        <v>1294</v>
      </c>
    </row>
    <row r="225" spans="23:25" ht="12.75">
      <c r="W225" s="5">
        <v>2</v>
      </c>
      <c r="X225" s="5" t="s">
        <v>3193</v>
      </c>
      <c r="Y225" s="90" t="s">
        <v>1294</v>
      </c>
    </row>
    <row r="226" spans="23:25" ht="12.75">
      <c r="W226" s="5">
        <v>1</v>
      </c>
      <c r="X226" s="5" t="s">
        <v>3192</v>
      </c>
      <c r="Y226" s="90" t="s">
        <v>1294</v>
      </c>
    </row>
  </sheetData>
  <printOptions horizontalCentered="1"/>
  <pageMargins left="0.196850393700787" right="0.196850393700787" top="0.15748031496063" bottom="0.15748031496063" header="0.511811023622047" footer="0.511811023622047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245"/>
  <sheetViews>
    <sheetView workbookViewId="0" topLeftCell="A1">
      <selection activeCell="B1" sqref="B1"/>
    </sheetView>
  </sheetViews>
  <sheetFormatPr defaultColWidth="9.140625" defaultRowHeight="12.75"/>
  <cols>
    <col min="1" max="1" width="6.28125" style="91" customWidth="1"/>
    <col min="2" max="2" width="45.8515625" style="91" customWidth="1"/>
    <col min="3" max="3" width="5.28125" style="91" customWidth="1"/>
    <col min="4" max="4" width="5.57421875" style="91" customWidth="1"/>
    <col min="5" max="5" width="5.00390625" style="91" customWidth="1"/>
    <col min="6" max="6" width="5.28125" style="91" customWidth="1"/>
    <col min="7" max="7" width="8.421875" style="91" customWidth="1"/>
    <col min="8" max="8" width="5.7109375" style="91" customWidth="1"/>
    <col min="9" max="9" width="5.8515625" style="91" customWidth="1"/>
    <col min="10" max="11" width="4.8515625" style="91" customWidth="1"/>
    <col min="12" max="12" width="6.57421875" style="91" customWidth="1"/>
    <col min="13" max="13" width="12.8515625" style="91" customWidth="1"/>
    <col min="14" max="14" width="12.140625" style="116" customWidth="1"/>
    <col min="15" max="15" width="6.00390625" style="47" customWidth="1"/>
    <col min="16" max="16" width="9.140625" style="98" customWidth="1"/>
  </cols>
  <sheetData>
    <row r="1" spans="2:14" ht="15.75">
      <c r="B1" s="370">
        <v>39485</v>
      </c>
      <c r="E1" s="149" t="s">
        <v>2039</v>
      </c>
      <c r="N1" s="150"/>
    </row>
    <row r="2" spans="1:16" s="151" customFormat="1" ht="12.75">
      <c r="A2" s="150"/>
      <c r="B2" s="338"/>
      <c r="C2" s="367" t="s">
        <v>2013</v>
      </c>
      <c r="D2" s="367"/>
      <c r="E2" s="367"/>
      <c r="F2" s="367"/>
      <c r="G2" s="150"/>
      <c r="H2" s="367" t="s">
        <v>2014</v>
      </c>
      <c r="I2" s="367"/>
      <c r="J2" s="367"/>
      <c r="K2" s="367"/>
      <c r="L2" s="150"/>
      <c r="M2" s="150"/>
      <c r="O2" s="339"/>
      <c r="P2" s="152"/>
    </row>
    <row r="3" spans="1:16" s="155" customFormat="1" ht="24">
      <c r="A3" s="153" t="s">
        <v>3621</v>
      </c>
      <c r="B3" s="153" t="s">
        <v>2015</v>
      </c>
      <c r="C3" s="153" t="s">
        <v>2016</v>
      </c>
      <c r="D3" s="153" t="s">
        <v>3622</v>
      </c>
      <c r="E3" s="153" t="s">
        <v>2017</v>
      </c>
      <c r="F3" s="153" t="s">
        <v>3623</v>
      </c>
      <c r="G3" s="153" t="s">
        <v>2018</v>
      </c>
      <c r="H3" s="153" t="s">
        <v>2016</v>
      </c>
      <c r="I3" s="153" t="s">
        <v>3622</v>
      </c>
      <c r="J3" s="153" t="s">
        <v>2017</v>
      </c>
      <c r="K3" s="153" t="s">
        <v>3623</v>
      </c>
      <c r="L3" s="153" t="s">
        <v>2019</v>
      </c>
      <c r="M3" s="368" t="s">
        <v>2020</v>
      </c>
      <c r="N3" s="368"/>
      <c r="O3" s="368"/>
      <c r="P3" s="154"/>
    </row>
    <row r="4" spans="1:16" s="158" customFormat="1" ht="12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6" ht="12.75">
      <c r="A5" s="159">
        <v>1</v>
      </c>
      <c r="B5" s="162" t="str">
        <f>C5&amp;"_"&amp;D5&amp;"_"&amp;E5&amp;"_"&amp;F5&amp;"---&gt;"&amp;H5&amp;"_"&amp;I5&amp;"_"&amp;J5&amp;"_"&amp;K5&amp;"_"&amp;N5&amp;"_"&amp;O5</f>
        <v>BY05_C_1_1---&gt;BY02_VME 2_4_1_BJBAP.A4L7_A1 </v>
      </c>
      <c r="C5" s="159" t="s">
        <v>2021</v>
      </c>
      <c r="D5" s="159" t="s">
        <v>2022</v>
      </c>
      <c r="E5" s="159">
        <v>1</v>
      </c>
      <c r="F5" s="159">
        <v>1</v>
      </c>
      <c r="G5" s="159"/>
      <c r="H5" s="159" t="s">
        <v>2023</v>
      </c>
      <c r="I5" s="160" t="s">
        <v>2024</v>
      </c>
      <c r="J5" s="161">
        <v>4</v>
      </c>
      <c r="K5" s="160">
        <v>1</v>
      </c>
      <c r="L5" s="159" t="s">
        <v>2025</v>
      </c>
      <c r="M5" s="159" t="s">
        <v>2026</v>
      </c>
      <c r="N5" s="162" t="s">
        <v>1231</v>
      </c>
      <c r="O5" s="159" t="s">
        <v>2027</v>
      </c>
      <c r="P5" s="174"/>
    </row>
    <row r="6" spans="1:16" ht="12.75">
      <c r="A6" s="159">
        <v>2</v>
      </c>
      <c r="B6" s="162" t="str">
        <f aca="true" t="shared" si="0" ref="B6:B51">C6&amp;"_"&amp;D6&amp;"_"&amp;E6&amp;"_"&amp;F6&amp;"---&gt;"&amp;H6&amp;"_"&amp;I6&amp;"_"&amp;J6&amp;"_"&amp;K6&amp;"_"&amp;N6&amp;"_"&amp;O6</f>
        <v>BY05_C_1_2---&gt;BY02_VME 2_4_2_BJBAP.A4L7_A2</v>
      </c>
      <c r="C6" s="159" t="s">
        <v>2021</v>
      </c>
      <c r="D6" s="159" t="s">
        <v>2022</v>
      </c>
      <c r="E6" s="159">
        <v>1</v>
      </c>
      <c r="F6" s="159">
        <v>2</v>
      </c>
      <c r="G6" s="159"/>
      <c r="H6" s="159" t="s">
        <v>2023</v>
      </c>
      <c r="I6" s="160" t="s">
        <v>2024</v>
      </c>
      <c r="J6" s="161">
        <v>4</v>
      </c>
      <c r="K6" s="160">
        <v>2</v>
      </c>
      <c r="L6" s="159" t="s">
        <v>2025</v>
      </c>
      <c r="M6" s="159" t="s">
        <v>2026</v>
      </c>
      <c r="N6" s="162" t="s">
        <v>1231</v>
      </c>
      <c r="O6" s="159" t="s">
        <v>2028</v>
      </c>
      <c r="P6" s="174"/>
    </row>
    <row r="7" spans="1:16" ht="12.75">
      <c r="A7" s="159">
        <v>3</v>
      </c>
      <c r="B7" s="162" t="str">
        <f t="shared" si="0"/>
        <v>BY05_C_1_3---&gt;BY02_VME 2_4_3_BJBAP.B4L7_A1 </v>
      </c>
      <c r="C7" s="159" t="s">
        <v>2021</v>
      </c>
      <c r="D7" s="159" t="s">
        <v>2022</v>
      </c>
      <c r="E7" s="159">
        <v>1</v>
      </c>
      <c r="F7" s="159">
        <v>3</v>
      </c>
      <c r="G7" s="159"/>
      <c r="H7" s="159" t="s">
        <v>2023</v>
      </c>
      <c r="I7" s="160" t="s">
        <v>2024</v>
      </c>
      <c r="J7" s="161">
        <v>4</v>
      </c>
      <c r="K7" s="160">
        <v>3</v>
      </c>
      <c r="L7" s="159" t="s">
        <v>2025</v>
      </c>
      <c r="M7" s="159" t="s">
        <v>2026</v>
      </c>
      <c r="N7" s="162" t="s">
        <v>1233</v>
      </c>
      <c r="O7" s="159" t="s">
        <v>2027</v>
      </c>
      <c r="P7" s="174"/>
    </row>
    <row r="8" spans="1:16" ht="12.75">
      <c r="A8" s="159">
        <v>4</v>
      </c>
      <c r="B8" s="162" t="str">
        <f t="shared" si="0"/>
        <v>BY05_C_1_4---&gt;BY02_VME 2_4_4_BJBAP.B4L7_A2</v>
      </c>
      <c r="C8" s="159" t="s">
        <v>2021</v>
      </c>
      <c r="D8" s="159" t="s">
        <v>2022</v>
      </c>
      <c r="E8" s="159">
        <v>1</v>
      </c>
      <c r="F8" s="159">
        <v>4</v>
      </c>
      <c r="G8" s="159"/>
      <c r="H8" s="159" t="s">
        <v>2023</v>
      </c>
      <c r="I8" s="160" t="s">
        <v>2024</v>
      </c>
      <c r="J8" s="161">
        <v>4</v>
      </c>
      <c r="K8" s="160">
        <v>4</v>
      </c>
      <c r="L8" s="159" t="s">
        <v>2025</v>
      </c>
      <c r="M8" s="159" t="s">
        <v>2026</v>
      </c>
      <c r="N8" s="162" t="s">
        <v>1233</v>
      </c>
      <c r="O8" s="159" t="s">
        <v>2028</v>
      </c>
      <c r="P8" s="174"/>
    </row>
    <row r="9" spans="1:16" ht="12.75">
      <c r="A9" s="159">
        <v>5</v>
      </c>
      <c r="B9" s="162" t="str">
        <f t="shared" si="0"/>
        <v>BY05_C_1_5---&gt;BY02_VME 2_5_1_BJBAP.C4L7_A1 </v>
      </c>
      <c r="C9" s="159" t="s">
        <v>2021</v>
      </c>
      <c r="D9" s="159" t="s">
        <v>2022</v>
      </c>
      <c r="E9" s="159">
        <v>1</v>
      </c>
      <c r="F9" s="159">
        <v>5</v>
      </c>
      <c r="G9" s="163"/>
      <c r="H9" s="159" t="s">
        <v>2023</v>
      </c>
      <c r="I9" s="160" t="s">
        <v>2024</v>
      </c>
      <c r="J9" s="161">
        <v>5</v>
      </c>
      <c r="K9" s="160">
        <v>1</v>
      </c>
      <c r="L9" s="159" t="s">
        <v>2025</v>
      </c>
      <c r="M9" s="159" t="s">
        <v>2026</v>
      </c>
      <c r="N9" s="162" t="s">
        <v>3361</v>
      </c>
      <c r="O9" s="159" t="s">
        <v>2027</v>
      </c>
      <c r="P9" s="174"/>
    </row>
    <row r="10" spans="1:16" ht="12.75">
      <c r="A10" s="159">
        <v>6</v>
      </c>
      <c r="B10" s="162" t="str">
        <f t="shared" si="0"/>
        <v>BY05_C_1_6---&gt;BY02_VME 2_5_2_BJBAP.C4L7_A2</v>
      </c>
      <c r="C10" s="159" t="s">
        <v>2021</v>
      </c>
      <c r="D10" s="159" t="s">
        <v>2022</v>
      </c>
      <c r="E10" s="159">
        <v>1</v>
      </c>
      <c r="F10" s="159">
        <v>6</v>
      </c>
      <c r="G10" s="163"/>
      <c r="H10" s="159" t="s">
        <v>2023</v>
      </c>
      <c r="I10" s="160" t="s">
        <v>2024</v>
      </c>
      <c r="J10" s="161">
        <v>5</v>
      </c>
      <c r="K10" s="160">
        <v>2</v>
      </c>
      <c r="L10" s="159" t="s">
        <v>2025</v>
      </c>
      <c r="M10" s="159" t="s">
        <v>2026</v>
      </c>
      <c r="N10" s="162" t="s">
        <v>3361</v>
      </c>
      <c r="O10" s="159" t="s">
        <v>2028</v>
      </c>
      <c r="P10" s="174"/>
    </row>
    <row r="11" spans="1:16" ht="12.75">
      <c r="A11" s="159">
        <v>7</v>
      </c>
      <c r="B11" s="162" t="str">
        <f t="shared" si="0"/>
        <v>BY05_C_1_7---&gt;BY02_VME 2_5_3_BJBAP.D4L7_A1 </v>
      </c>
      <c r="C11" s="159" t="s">
        <v>2021</v>
      </c>
      <c r="D11" s="159" t="s">
        <v>2022</v>
      </c>
      <c r="E11" s="159">
        <v>1</v>
      </c>
      <c r="F11" s="159">
        <v>7</v>
      </c>
      <c r="G11" s="159"/>
      <c r="H11" s="159" t="s">
        <v>2023</v>
      </c>
      <c r="I11" s="160" t="s">
        <v>2024</v>
      </c>
      <c r="J11" s="161">
        <v>5</v>
      </c>
      <c r="K11" s="160">
        <v>3</v>
      </c>
      <c r="L11" s="159" t="s">
        <v>2025</v>
      </c>
      <c r="M11" s="159" t="s">
        <v>2026</v>
      </c>
      <c r="N11" s="162" t="s">
        <v>1236</v>
      </c>
      <c r="O11" s="159" t="s">
        <v>2027</v>
      </c>
      <c r="P11" s="174"/>
    </row>
    <row r="12" spans="1:16" ht="12.75">
      <c r="A12" s="159">
        <v>8</v>
      </c>
      <c r="B12" s="162" t="str">
        <f t="shared" si="0"/>
        <v>BY05_C_1_8---&gt;BY02_VME 2_5_4_BJBAP.D4L7_A2</v>
      </c>
      <c r="C12" s="159" t="s">
        <v>2021</v>
      </c>
      <c r="D12" s="159" t="s">
        <v>2022</v>
      </c>
      <c r="E12" s="159">
        <v>1</v>
      </c>
      <c r="F12" s="159">
        <v>8</v>
      </c>
      <c r="G12" s="159"/>
      <c r="H12" s="159" t="s">
        <v>2023</v>
      </c>
      <c r="I12" s="160" t="s">
        <v>2024</v>
      </c>
      <c r="J12" s="161">
        <v>5</v>
      </c>
      <c r="K12" s="160">
        <v>4</v>
      </c>
      <c r="L12" s="159" t="s">
        <v>2025</v>
      </c>
      <c r="M12" s="159" t="s">
        <v>2026</v>
      </c>
      <c r="N12" s="162" t="s">
        <v>1236</v>
      </c>
      <c r="O12" s="159" t="s">
        <v>2028</v>
      </c>
      <c r="P12" s="174"/>
    </row>
    <row r="13" spans="1:16" ht="12.75">
      <c r="A13" s="163">
        <v>9</v>
      </c>
      <c r="B13" s="168" t="str">
        <f t="shared" si="0"/>
        <v>BY05_C_1_9---&gt;BY02_VME 1 _4_1_BJBAP.E4L7_A1 </v>
      </c>
      <c r="C13" s="163" t="s">
        <v>2021</v>
      </c>
      <c r="D13" s="163" t="s">
        <v>2022</v>
      </c>
      <c r="E13" s="163">
        <v>1</v>
      </c>
      <c r="F13" s="163">
        <v>9</v>
      </c>
      <c r="G13" s="163"/>
      <c r="H13" s="163" t="s">
        <v>2023</v>
      </c>
      <c r="I13" s="167" t="s">
        <v>2029</v>
      </c>
      <c r="J13" s="166">
        <v>4</v>
      </c>
      <c r="K13" s="167">
        <v>1</v>
      </c>
      <c r="L13" s="163" t="s">
        <v>2025</v>
      </c>
      <c r="M13" s="163" t="s">
        <v>2026</v>
      </c>
      <c r="N13" s="168" t="s">
        <v>3373</v>
      </c>
      <c r="O13" s="163" t="s">
        <v>2027</v>
      </c>
      <c r="P13" s="174"/>
    </row>
    <row r="14" spans="1:16" ht="12.75">
      <c r="A14" s="163">
        <v>10</v>
      </c>
      <c r="B14" s="168" t="str">
        <f t="shared" si="0"/>
        <v>BY05_C_1_10---&gt;BY02_VME 1 _4_2_BJBAP.E4L7_A2</v>
      </c>
      <c r="C14" s="163" t="s">
        <v>2021</v>
      </c>
      <c r="D14" s="163" t="s">
        <v>2022</v>
      </c>
      <c r="E14" s="163">
        <v>1</v>
      </c>
      <c r="F14" s="163">
        <v>10</v>
      </c>
      <c r="G14" s="163"/>
      <c r="H14" s="163" t="s">
        <v>2023</v>
      </c>
      <c r="I14" s="167" t="s">
        <v>2029</v>
      </c>
      <c r="J14" s="166">
        <v>4</v>
      </c>
      <c r="K14" s="167">
        <v>2</v>
      </c>
      <c r="L14" s="163" t="s">
        <v>2025</v>
      </c>
      <c r="M14" s="163" t="s">
        <v>2026</v>
      </c>
      <c r="N14" s="168" t="s">
        <v>3373</v>
      </c>
      <c r="O14" s="163" t="s">
        <v>2028</v>
      </c>
      <c r="P14" s="174"/>
    </row>
    <row r="15" spans="1:16" ht="12.75">
      <c r="A15" s="159">
        <v>11</v>
      </c>
      <c r="B15" s="162" t="str">
        <f t="shared" si="0"/>
        <v>BY05_C_1_11---&gt;BY02_VME 2_6_1_BJBAP.A5L7_A1 </v>
      </c>
      <c r="C15" s="159" t="s">
        <v>2021</v>
      </c>
      <c r="D15" s="159" t="s">
        <v>2022</v>
      </c>
      <c r="E15" s="159">
        <v>1</v>
      </c>
      <c r="F15" s="159">
        <v>11</v>
      </c>
      <c r="G15" s="163"/>
      <c r="H15" s="159" t="s">
        <v>2023</v>
      </c>
      <c r="I15" s="160" t="s">
        <v>2024</v>
      </c>
      <c r="J15" s="161">
        <v>6</v>
      </c>
      <c r="K15" s="160">
        <v>1</v>
      </c>
      <c r="L15" s="159" t="s">
        <v>2025</v>
      </c>
      <c r="M15" s="159" t="s">
        <v>2026</v>
      </c>
      <c r="N15" s="162" t="s">
        <v>1238</v>
      </c>
      <c r="O15" s="159" t="s">
        <v>2027</v>
      </c>
      <c r="P15" s="174"/>
    </row>
    <row r="16" spans="1:16" ht="12.75">
      <c r="A16" s="159">
        <v>12</v>
      </c>
      <c r="B16" s="162" t="str">
        <f t="shared" si="0"/>
        <v>BY05_C_1_12---&gt;BY02_VME 2_6_2_BJBAP.A5L7_A2</v>
      </c>
      <c r="C16" s="159" t="s">
        <v>2021</v>
      </c>
      <c r="D16" s="159" t="s">
        <v>2022</v>
      </c>
      <c r="E16" s="159">
        <v>1</v>
      </c>
      <c r="F16" s="159">
        <v>12</v>
      </c>
      <c r="G16" s="163"/>
      <c r="H16" s="159" t="s">
        <v>2023</v>
      </c>
      <c r="I16" s="160" t="s">
        <v>2024</v>
      </c>
      <c r="J16" s="161">
        <v>6</v>
      </c>
      <c r="K16" s="160">
        <v>2</v>
      </c>
      <c r="L16" s="159" t="s">
        <v>2025</v>
      </c>
      <c r="M16" s="159" t="s">
        <v>2026</v>
      </c>
      <c r="N16" s="162" t="s">
        <v>1238</v>
      </c>
      <c r="O16" s="159" t="s">
        <v>2028</v>
      </c>
      <c r="P16" s="174"/>
    </row>
    <row r="17" spans="1:16" ht="12.75">
      <c r="A17" s="159">
        <v>13</v>
      </c>
      <c r="B17" s="162" t="str">
        <f t="shared" si="0"/>
        <v>BY05_C_2_1---&gt;BY02_VME 2_6_3_BJBAP.B5L7_A1 </v>
      </c>
      <c r="C17" s="159" t="s">
        <v>2021</v>
      </c>
      <c r="D17" s="159" t="s">
        <v>2022</v>
      </c>
      <c r="E17" s="159">
        <v>2</v>
      </c>
      <c r="F17" s="159">
        <v>1</v>
      </c>
      <c r="G17" s="159"/>
      <c r="H17" s="159" t="s">
        <v>2023</v>
      </c>
      <c r="I17" s="160" t="s">
        <v>2024</v>
      </c>
      <c r="J17" s="161">
        <v>6</v>
      </c>
      <c r="K17" s="160">
        <v>3</v>
      </c>
      <c r="L17" s="159" t="s">
        <v>2025</v>
      </c>
      <c r="M17" s="159" t="s">
        <v>2026</v>
      </c>
      <c r="N17" s="162" t="s">
        <v>1240</v>
      </c>
      <c r="O17" s="159" t="s">
        <v>2027</v>
      </c>
      <c r="P17" s="174"/>
    </row>
    <row r="18" spans="1:16" ht="12.75">
      <c r="A18" s="159">
        <v>14</v>
      </c>
      <c r="B18" s="162" t="str">
        <f t="shared" si="0"/>
        <v>BY05_C_2_2---&gt;BY02_VME 2_6_4_BJBAP.B5L7_A2</v>
      </c>
      <c r="C18" s="159" t="s">
        <v>2021</v>
      </c>
      <c r="D18" s="159" t="s">
        <v>2022</v>
      </c>
      <c r="E18" s="159">
        <v>2</v>
      </c>
      <c r="F18" s="159">
        <v>2</v>
      </c>
      <c r="G18" s="159"/>
      <c r="H18" s="159" t="s">
        <v>2023</v>
      </c>
      <c r="I18" s="160" t="s">
        <v>2024</v>
      </c>
      <c r="J18" s="161">
        <v>6</v>
      </c>
      <c r="K18" s="160">
        <v>4</v>
      </c>
      <c r="L18" s="159" t="s">
        <v>2025</v>
      </c>
      <c r="M18" s="159" t="s">
        <v>2026</v>
      </c>
      <c r="N18" s="162" t="s">
        <v>1240</v>
      </c>
      <c r="O18" s="159" t="s">
        <v>2028</v>
      </c>
      <c r="P18" s="174"/>
    </row>
    <row r="19" spans="1:16" s="165" customFormat="1" ht="12.75">
      <c r="A19" s="159">
        <v>15</v>
      </c>
      <c r="B19" s="162" t="str">
        <f t="shared" si="0"/>
        <v>BY05_C_2_3---&gt;BY02_VME 2_7_1_BJBAP.C5L7_A1 </v>
      </c>
      <c r="C19" s="159" t="s">
        <v>2021</v>
      </c>
      <c r="D19" s="159" t="s">
        <v>2022</v>
      </c>
      <c r="E19" s="159">
        <v>2</v>
      </c>
      <c r="F19" s="159">
        <v>3</v>
      </c>
      <c r="G19" s="163"/>
      <c r="H19" s="159" t="s">
        <v>2023</v>
      </c>
      <c r="I19" s="160" t="s">
        <v>2024</v>
      </c>
      <c r="J19" s="161">
        <v>7</v>
      </c>
      <c r="K19" s="160">
        <v>1</v>
      </c>
      <c r="L19" s="159" t="s">
        <v>2025</v>
      </c>
      <c r="M19" s="159" t="s">
        <v>2026</v>
      </c>
      <c r="N19" s="162" t="s">
        <v>1242</v>
      </c>
      <c r="O19" s="159" t="s">
        <v>2027</v>
      </c>
      <c r="P19" s="174"/>
    </row>
    <row r="20" spans="1:16" s="165" customFormat="1" ht="12.75">
      <c r="A20" s="159">
        <v>16</v>
      </c>
      <c r="B20" s="162" t="str">
        <f t="shared" si="0"/>
        <v>BY05_C_2_4---&gt;BY02_VME 2_7_2_BJBAP.C5L7_A2</v>
      </c>
      <c r="C20" s="159" t="s">
        <v>2021</v>
      </c>
      <c r="D20" s="159" t="s">
        <v>2022</v>
      </c>
      <c r="E20" s="159">
        <v>2</v>
      </c>
      <c r="F20" s="159">
        <v>4</v>
      </c>
      <c r="G20" s="163"/>
      <c r="H20" s="159" t="s">
        <v>2023</v>
      </c>
      <c r="I20" s="160" t="s">
        <v>2024</v>
      </c>
      <c r="J20" s="161">
        <v>7</v>
      </c>
      <c r="K20" s="160">
        <v>2</v>
      </c>
      <c r="L20" s="159" t="s">
        <v>2025</v>
      </c>
      <c r="M20" s="159" t="s">
        <v>2026</v>
      </c>
      <c r="N20" s="162" t="s">
        <v>1242</v>
      </c>
      <c r="O20" s="159" t="s">
        <v>2028</v>
      </c>
      <c r="P20" s="175"/>
    </row>
    <row r="21" spans="1:16" s="165" customFormat="1" ht="12.75">
      <c r="A21" s="159">
        <v>17</v>
      </c>
      <c r="B21" s="162" t="str">
        <f t="shared" si="0"/>
        <v>BY05_C_2_5---&gt;BY02_VME 2_7_3_BJBAP.D5L7_A1 </v>
      </c>
      <c r="C21" s="159" t="s">
        <v>2021</v>
      </c>
      <c r="D21" s="159" t="s">
        <v>2022</v>
      </c>
      <c r="E21" s="159">
        <v>2</v>
      </c>
      <c r="F21" s="159">
        <v>5</v>
      </c>
      <c r="G21" s="163"/>
      <c r="H21" s="159" t="s">
        <v>2023</v>
      </c>
      <c r="I21" s="160" t="s">
        <v>2024</v>
      </c>
      <c r="J21" s="161">
        <v>7</v>
      </c>
      <c r="K21" s="160">
        <v>3</v>
      </c>
      <c r="L21" s="159" t="s">
        <v>2025</v>
      </c>
      <c r="M21" s="159" t="s">
        <v>2026</v>
      </c>
      <c r="N21" s="162" t="s">
        <v>3396</v>
      </c>
      <c r="O21" s="159" t="s">
        <v>2027</v>
      </c>
      <c r="P21" s="175"/>
    </row>
    <row r="22" spans="1:16" s="165" customFormat="1" ht="12.75">
      <c r="A22" s="159">
        <v>18</v>
      </c>
      <c r="B22" s="162" t="str">
        <f t="shared" si="0"/>
        <v>BY05_C_2_6---&gt;BY02_VME 2_7_4_BJBAP.D5L7_A2</v>
      </c>
      <c r="C22" s="159" t="s">
        <v>2021</v>
      </c>
      <c r="D22" s="159" t="s">
        <v>2022</v>
      </c>
      <c r="E22" s="159">
        <v>2</v>
      </c>
      <c r="F22" s="159">
        <v>6</v>
      </c>
      <c r="G22" s="163"/>
      <c r="H22" s="159" t="s">
        <v>2023</v>
      </c>
      <c r="I22" s="160" t="s">
        <v>2024</v>
      </c>
      <c r="J22" s="161">
        <v>7</v>
      </c>
      <c r="K22" s="160">
        <v>4</v>
      </c>
      <c r="L22" s="159" t="s">
        <v>2025</v>
      </c>
      <c r="M22" s="159" t="s">
        <v>2026</v>
      </c>
      <c r="N22" s="162" t="s">
        <v>3396</v>
      </c>
      <c r="O22" s="159" t="s">
        <v>2028</v>
      </c>
      <c r="P22" s="175"/>
    </row>
    <row r="23" spans="1:16" s="165" customFormat="1" ht="12.75">
      <c r="A23" s="163">
        <v>19</v>
      </c>
      <c r="B23" s="168" t="str">
        <f t="shared" si="0"/>
        <v>BY05_C_2_7---&gt;BY02_VME 1 _4_3_BJBAP.E5L7_A1 </v>
      </c>
      <c r="C23" s="163" t="s">
        <v>2021</v>
      </c>
      <c r="D23" s="163" t="s">
        <v>2022</v>
      </c>
      <c r="E23" s="163">
        <v>2</v>
      </c>
      <c r="F23" s="163">
        <v>7</v>
      </c>
      <c r="G23" s="163"/>
      <c r="H23" s="163" t="s">
        <v>2023</v>
      </c>
      <c r="I23" s="167" t="s">
        <v>2029</v>
      </c>
      <c r="J23" s="166">
        <v>4</v>
      </c>
      <c r="K23" s="167">
        <v>3</v>
      </c>
      <c r="L23" s="163" t="s">
        <v>2025</v>
      </c>
      <c r="M23" s="163" t="s">
        <v>2026</v>
      </c>
      <c r="N23" s="168" t="s">
        <v>3404</v>
      </c>
      <c r="O23" s="163" t="s">
        <v>2027</v>
      </c>
      <c r="P23" s="175"/>
    </row>
    <row r="24" spans="1:16" s="165" customFormat="1" ht="12.75">
      <c r="A24" s="163">
        <v>20</v>
      </c>
      <c r="B24" s="168" t="str">
        <f t="shared" si="0"/>
        <v>BY05_C_2_8---&gt;BY02_VME 1 _4_4_BJBAP.E5L7_A2</v>
      </c>
      <c r="C24" s="163" t="s">
        <v>2021</v>
      </c>
      <c r="D24" s="163" t="s">
        <v>2022</v>
      </c>
      <c r="E24" s="163">
        <v>2</v>
      </c>
      <c r="F24" s="163">
        <v>8</v>
      </c>
      <c r="G24" s="163"/>
      <c r="H24" s="163" t="s">
        <v>2023</v>
      </c>
      <c r="I24" s="167" t="s">
        <v>2029</v>
      </c>
      <c r="J24" s="166">
        <v>4</v>
      </c>
      <c r="K24" s="167">
        <v>4</v>
      </c>
      <c r="L24" s="163" t="s">
        <v>2025</v>
      </c>
      <c r="M24" s="163" t="s">
        <v>2026</v>
      </c>
      <c r="N24" s="168" t="s">
        <v>3404</v>
      </c>
      <c r="O24" s="163" t="s">
        <v>2028</v>
      </c>
      <c r="P24" s="175"/>
    </row>
    <row r="25" spans="1:16" s="165" customFormat="1" ht="12.75">
      <c r="A25" s="159">
        <v>21</v>
      </c>
      <c r="B25" s="162" t="str">
        <f t="shared" si="0"/>
        <v>BY05_C_2_9---&gt;BY02_VME 2_8_1_BJBAP.A6L7_A1 </v>
      </c>
      <c r="C25" s="159" t="s">
        <v>2021</v>
      </c>
      <c r="D25" s="159" t="s">
        <v>2022</v>
      </c>
      <c r="E25" s="159">
        <v>2</v>
      </c>
      <c r="F25" s="159">
        <v>9</v>
      </c>
      <c r="G25" s="163"/>
      <c r="H25" s="159" t="s">
        <v>2023</v>
      </c>
      <c r="I25" s="160" t="s">
        <v>2024</v>
      </c>
      <c r="J25" s="161">
        <v>8</v>
      </c>
      <c r="K25" s="160">
        <v>1</v>
      </c>
      <c r="L25" s="159" t="s">
        <v>2025</v>
      </c>
      <c r="M25" s="159" t="s">
        <v>2026</v>
      </c>
      <c r="N25" s="162" t="s">
        <v>1244</v>
      </c>
      <c r="O25" s="159" t="s">
        <v>2027</v>
      </c>
      <c r="P25" s="175"/>
    </row>
    <row r="26" spans="1:16" s="165" customFormat="1" ht="12.75">
      <c r="A26" s="159">
        <v>22</v>
      </c>
      <c r="B26" s="162" t="str">
        <f t="shared" si="0"/>
        <v>BY05_C_2_10---&gt;BY02_VME 2_8_2_BJBAP.A6L7_A2</v>
      </c>
      <c r="C26" s="159" t="s">
        <v>2021</v>
      </c>
      <c r="D26" s="159" t="s">
        <v>2022</v>
      </c>
      <c r="E26" s="159">
        <v>2</v>
      </c>
      <c r="F26" s="159">
        <v>10</v>
      </c>
      <c r="G26" s="163"/>
      <c r="H26" s="159" t="s">
        <v>2023</v>
      </c>
      <c r="I26" s="160" t="s">
        <v>2024</v>
      </c>
      <c r="J26" s="161">
        <v>8</v>
      </c>
      <c r="K26" s="160">
        <v>2</v>
      </c>
      <c r="L26" s="159" t="s">
        <v>2025</v>
      </c>
      <c r="M26" s="159" t="s">
        <v>2026</v>
      </c>
      <c r="N26" s="162" t="s">
        <v>1244</v>
      </c>
      <c r="O26" s="159" t="s">
        <v>2028</v>
      </c>
      <c r="P26" s="175"/>
    </row>
    <row r="27" spans="1:16" s="165" customFormat="1" ht="12.75">
      <c r="A27" s="159">
        <v>23</v>
      </c>
      <c r="B27" s="162" t="str">
        <f t="shared" si="0"/>
        <v>BY05_C_2_11---&gt;BY02_VME 2_8_3_BJBAP.B6L7_A1 </v>
      </c>
      <c r="C27" s="159" t="s">
        <v>2021</v>
      </c>
      <c r="D27" s="159" t="s">
        <v>2022</v>
      </c>
      <c r="E27" s="159">
        <v>2</v>
      </c>
      <c r="F27" s="159">
        <v>11</v>
      </c>
      <c r="G27" s="159"/>
      <c r="H27" s="159" t="s">
        <v>2023</v>
      </c>
      <c r="I27" s="160" t="s">
        <v>2024</v>
      </c>
      <c r="J27" s="322">
        <v>8</v>
      </c>
      <c r="K27" s="160">
        <v>3</v>
      </c>
      <c r="L27" s="159" t="s">
        <v>2025</v>
      </c>
      <c r="M27" s="159" t="s">
        <v>2026</v>
      </c>
      <c r="N27" s="162" t="s">
        <v>1246</v>
      </c>
      <c r="O27" s="159" t="s">
        <v>2027</v>
      </c>
      <c r="P27" s="175"/>
    </row>
    <row r="28" spans="1:16" s="165" customFormat="1" ht="12.75">
      <c r="A28" s="159">
        <v>24</v>
      </c>
      <c r="B28" s="162" t="str">
        <f t="shared" si="0"/>
        <v>BY05_C_2_12---&gt;BY02_VME 2_8_4_BJBAP.B6L7_A2</v>
      </c>
      <c r="C28" s="159" t="s">
        <v>2021</v>
      </c>
      <c r="D28" s="159" t="s">
        <v>2022</v>
      </c>
      <c r="E28" s="159">
        <v>2</v>
      </c>
      <c r="F28" s="159">
        <v>12</v>
      </c>
      <c r="G28" s="159"/>
      <c r="H28" s="159" t="s">
        <v>2023</v>
      </c>
      <c r="I28" s="160" t="s">
        <v>2024</v>
      </c>
      <c r="J28" s="322">
        <v>8</v>
      </c>
      <c r="K28" s="160">
        <v>4</v>
      </c>
      <c r="L28" s="159" t="s">
        <v>2025</v>
      </c>
      <c r="M28" s="159" t="s">
        <v>2026</v>
      </c>
      <c r="N28" s="162" t="s">
        <v>1246</v>
      </c>
      <c r="O28" s="159" t="s">
        <v>2028</v>
      </c>
      <c r="P28" s="175"/>
    </row>
    <row r="29" spans="1:16" s="165" customFormat="1" ht="12.75">
      <c r="A29" s="159">
        <v>25</v>
      </c>
      <c r="B29" s="162" t="str">
        <f t="shared" si="0"/>
        <v>BY05_C_3_1---&gt;BY02_VME 2_9_1_BJBAP.C6L7_A1 </v>
      </c>
      <c r="C29" s="159" t="s">
        <v>2021</v>
      </c>
      <c r="D29" s="159" t="s">
        <v>2022</v>
      </c>
      <c r="E29" s="159">
        <v>3</v>
      </c>
      <c r="F29" s="159">
        <v>1</v>
      </c>
      <c r="G29" s="159"/>
      <c r="H29" s="159" t="s">
        <v>2023</v>
      </c>
      <c r="I29" s="160" t="s">
        <v>2024</v>
      </c>
      <c r="J29" s="161">
        <v>9</v>
      </c>
      <c r="K29" s="160">
        <v>1</v>
      </c>
      <c r="L29" s="159" t="s">
        <v>2025</v>
      </c>
      <c r="M29" s="159" t="s">
        <v>2026</v>
      </c>
      <c r="N29" s="162" t="s">
        <v>3431</v>
      </c>
      <c r="O29" s="159" t="s">
        <v>2027</v>
      </c>
      <c r="P29" s="175"/>
    </row>
    <row r="30" spans="1:16" s="165" customFormat="1" ht="12.75">
      <c r="A30" s="159">
        <v>26</v>
      </c>
      <c r="B30" s="162" t="str">
        <f t="shared" si="0"/>
        <v>BY05_C_3_2---&gt;BY02_VME 2_9_2_BJBAP.C6L7_A2</v>
      </c>
      <c r="C30" s="159" t="s">
        <v>2021</v>
      </c>
      <c r="D30" s="159" t="s">
        <v>2022</v>
      </c>
      <c r="E30" s="159">
        <v>3</v>
      </c>
      <c r="F30" s="159">
        <v>2</v>
      </c>
      <c r="G30" s="159"/>
      <c r="H30" s="159" t="s">
        <v>2023</v>
      </c>
      <c r="I30" s="160" t="s">
        <v>2024</v>
      </c>
      <c r="J30" s="161">
        <v>9</v>
      </c>
      <c r="K30" s="160">
        <v>2</v>
      </c>
      <c r="L30" s="159" t="s">
        <v>2025</v>
      </c>
      <c r="M30" s="159" t="s">
        <v>2026</v>
      </c>
      <c r="N30" s="162" t="s">
        <v>3431</v>
      </c>
      <c r="O30" s="159" t="s">
        <v>2028</v>
      </c>
      <c r="P30" s="175"/>
    </row>
    <row r="31" spans="1:16" s="165" customFormat="1" ht="12.75">
      <c r="A31" s="159">
        <v>27</v>
      </c>
      <c r="B31" s="162" t="str">
        <f t="shared" si="0"/>
        <v>BY05_C_3_3---&gt;BY02_VME 2_9_3_BJBAP.D6L7_A1 </v>
      </c>
      <c r="C31" s="159" t="s">
        <v>2021</v>
      </c>
      <c r="D31" s="159" t="s">
        <v>2022</v>
      </c>
      <c r="E31" s="159">
        <v>3</v>
      </c>
      <c r="F31" s="159">
        <v>3</v>
      </c>
      <c r="G31" s="159"/>
      <c r="H31" s="159" t="s">
        <v>2023</v>
      </c>
      <c r="I31" s="160" t="s">
        <v>2024</v>
      </c>
      <c r="J31" s="161">
        <v>9</v>
      </c>
      <c r="K31" s="160">
        <v>3</v>
      </c>
      <c r="L31" s="159" t="s">
        <v>2025</v>
      </c>
      <c r="M31" s="159" t="s">
        <v>2026</v>
      </c>
      <c r="N31" s="162" t="s">
        <v>3438</v>
      </c>
      <c r="O31" s="159" t="s">
        <v>2027</v>
      </c>
      <c r="P31" s="175"/>
    </row>
    <row r="32" spans="1:16" s="165" customFormat="1" ht="12.75">
      <c r="A32" s="159">
        <v>28</v>
      </c>
      <c r="B32" s="162" t="str">
        <f t="shared" si="0"/>
        <v>BY05_C_3_4---&gt;BY02_VME 2_9_4_BJBAP.D6L7_A2</v>
      </c>
      <c r="C32" s="159" t="s">
        <v>2021</v>
      </c>
      <c r="D32" s="159" t="s">
        <v>2022</v>
      </c>
      <c r="E32" s="159">
        <v>3</v>
      </c>
      <c r="F32" s="159">
        <v>4</v>
      </c>
      <c r="G32" s="159"/>
      <c r="H32" s="159" t="s">
        <v>2023</v>
      </c>
      <c r="I32" s="160" t="s">
        <v>2024</v>
      </c>
      <c r="J32" s="161">
        <v>9</v>
      </c>
      <c r="K32" s="160">
        <v>4</v>
      </c>
      <c r="L32" s="159" t="s">
        <v>2025</v>
      </c>
      <c r="M32" s="159" t="s">
        <v>2026</v>
      </c>
      <c r="N32" s="162" t="s">
        <v>3438</v>
      </c>
      <c r="O32" s="159" t="s">
        <v>2028</v>
      </c>
      <c r="P32" s="175"/>
    </row>
    <row r="33" spans="1:16" s="165" customFormat="1" ht="12.75">
      <c r="A33" s="159">
        <v>29</v>
      </c>
      <c r="B33" s="162" t="str">
        <f t="shared" si="0"/>
        <v>BY05_C_3_5---&gt;BY02_VME 2_10_1_BJBAP.E6L7_A1 </v>
      </c>
      <c r="C33" s="159" t="s">
        <v>2021</v>
      </c>
      <c r="D33" s="159" t="s">
        <v>2022</v>
      </c>
      <c r="E33" s="159">
        <v>3</v>
      </c>
      <c r="F33" s="159">
        <v>5</v>
      </c>
      <c r="G33" s="159"/>
      <c r="H33" s="159" t="s">
        <v>2023</v>
      </c>
      <c r="I33" s="160" t="s">
        <v>2024</v>
      </c>
      <c r="J33" s="322">
        <v>10</v>
      </c>
      <c r="K33" s="160">
        <v>1</v>
      </c>
      <c r="L33" s="159" t="s">
        <v>2025</v>
      </c>
      <c r="M33" s="159" t="s">
        <v>2026</v>
      </c>
      <c r="N33" s="162" t="s">
        <v>3441</v>
      </c>
      <c r="O33" s="159" t="s">
        <v>2027</v>
      </c>
      <c r="P33" s="175"/>
    </row>
    <row r="34" spans="1:16" s="165" customFormat="1" ht="12.75">
      <c r="A34" s="159">
        <v>30</v>
      </c>
      <c r="B34" s="162" t="str">
        <f t="shared" si="0"/>
        <v>BY05_C_3_6---&gt;BY02_VME 2_10_2_BJBAP.E6L7_A2</v>
      </c>
      <c r="C34" s="159" t="s">
        <v>2021</v>
      </c>
      <c r="D34" s="159" t="s">
        <v>2022</v>
      </c>
      <c r="E34" s="159">
        <v>3</v>
      </c>
      <c r="F34" s="159">
        <v>6</v>
      </c>
      <c r="G34" s="159"/>
      <c r="H34" s="159" t="s">
        <v>2023</v>
      </c>
      <c r="I34" s="160" t="s">
        <v>2024</v>
      </c>
      <c r="J34" s="322">
        <v>10</v>
      </c>
      <c r="K34" s="160">
        <v>2</v>
      </c>
      <c r="L34" s="159" t="s">
        <v>2025</v>
      </c>
      <c r="M34" s="159" t="s">
        <v>2026</v>
      </c>
      <c r="N34" s="162" t="s">
        <v>3441</v>
      </c>
      <c r="O34" s="159" t="s">
        <v>2028</v>
      </c>
      <c r="P34" s="175"/>
    </row>
    <row r="35" spans="1:16" s="165" customFormat="1" ht="12.75">
      <c r="A35" s="159">
        <v>31</v>
      </c>
      <c r="B35" s="162" t="str">
        <f t="shared" si="0"/>
        <v>BY05_C_3_7---&gt;BY02_VME 2_10_3_BJBAP.F6L7_A1 </v>
      </c>
      <c r="C35" s="159" t="s">
        <v>2021</v>
      </c>
      <c r="D35" s="159" t="s">
        <v>2022</v>
      </c>
      <c r="E35" s="159">
        <v>3</v>
      </c>
      <c r="F35" s="159">
        <v>7</v>
      </c>
      <c r="G35" s="159"/>
      <c r="H35" s="159" t="s">
        <v>2023</v>
      </c>
      <c r="I35" s="160" t="s">
        <v>2024</v>
      </c>
      <c r="J35" s="322">
        <v>10</v>
      </c>
      <c r="K35" s="160">
        <v>3</v>
      </c>
      <c r="L35" s="159" t="s">
        <v>2025</v>
      </c>
      <c r="M35" s="159" t="s">
        <v>2026</v>
      </c>
      <c r="N35" s="162" t="s">
        <v>3443</v>
      </c>
      <c r="O35" s="159" t="s">
        <v>2027</v>
      </c>
      <c r="P35" s="174"/>
    </row>
    <row r="36" spans="1:16" s="165" customFormat="1" ht="12.75">
      <c r="A36" s="159">
        <v>32</v>
      </c>
      <c r="B36" s="162" t="str">
        <f t="shared" si="0"/>
        <v>BY05_C_3_8---&gt;BY02_VME 2_10_4_BJBAP.F6L7_A2</v>
      </c>
      <c r="C36" s="159" t="s">
        <v>2021</v>
      </c>
      <c r="D36" s="159" t="s">
        <v>2022</v>
      </c>
      <c r="E36" s="159">
        <v>3</v>
      </c>
      <c r="F36" s="159">
        <v>8</v>
      </c>
      <c r="G36" s="159"/>
      <c r="H36" s="159" t="s">
        <v>2023</v>
      </c>
      <c r="I36" s="160" t="s">
        <v>2024</v>
      </c>
      <c r="J36" s="322">
        <v>10</v>
      </c>
      <c r="K36" s="160">
        <v>4</v>
      </c>
      <c r="L36" s="159" t="s">
        <v>2025</v>
      </c>
      <c r="M36" s="159" t="s">
        <v>2026</v>
      </c>
      <c r="N36" s="162" t="s">
        <v>3443</v>
      </c>
      <c r="O36" s="159" t="s">
        <v>2028</v>
      </c>
      <c r="P36" s="174"/>
    </row>
    <row r="37" spans="1:16" s="165" customFormat="1" ht="12.75">
      <c r="A37" s="159">
        <v>33</v>
      </c>
      <c r="B37" s="162" t="str">
        <f t="shared" si="0"/>
        <v>BY05_C_3_9---&gt;BY02_VME 2_11_1_BJBAP.G6L7_A1 </v>
      </c>
      <c r="C37" s="159" t="s">
        <v>2021</v>
      </c>
      <c r="D37" s="159" t="s">
        <v>2022</v>
      </c>
      <c r="E37" s="159">
        <v>3</v>
      </c>
      <c r="F37" s="159">
        <v>9</v>
      </c>
      <c r="H37" s="159" t="s">
        <v>2023</v>
      </c>
      <c r="I37" s="160" t="s">
        <v>2024</v>
      </c>
      <c r="J37" s="161">
        <v>11</v>
      </c>
      <c r="K37" s="160">
        <v>1</v>
      </c>
      <c r="L37" s="159" t="s">
        <v>2025</v>
      </c>
      <c r="M37" s="159" t="s">
        <v>2026</v>
      </c>
      <c r="N37" s="162" t="s">
        <v>890</v>
      </c>
      <c r="O37" s="159" t="s">
        <v>2027</v>
      </c>
      <c r="P37" s="174"/>
    </row>
    <row r="38" spans="1:16" s="165" customFormat="1" ht="12.75">
      <c r="A38" s="159">
        <v>34</v>
      </c>
      <c r="B38" s="162" t="str">
        <f t="shared" si="0"/>
        <v>BY05_C_3_10---&gt;BY02_VME 2_11_2_BJBAP.G6L7_A2</v>
      </c>
      <c r="C38" s="159" t="s">
        <v>2021</v>
      </c>
      <c r="D38" s="159" t="s">
        <v>2022</v>
      </c>
      <c r="E38" s="159">
        <v>3</v>
      </c>
      <c r="F38" s="159">
        <v>10</v>
      </c>
      <c r="H38" s="159" t="s">
        <v>2023</v>
      </c>
      <c r="I38" s="160" t="s">
        <v>2024</v>
      </c>
      <c r="J38" s="161">
        <v>11</v>
      </c>
      <c r="K38" s="160">
        <v>2</v>
      </c>
      <c r="L38" s="159" t="s">
        <v>2025</v>
      </c>
      <c r="M38" s="159" t="s">
        <v>2026</v>
      </c>
      <c r="N38" s="162" t="s">
        <v>890</v>
      </c>
      <c r="O38" s="159" t="s">
        <v>2028</v>
      </c>
      <c r="P38" s="174"/>
    </row>
    <row r="39" spans="1:16" s="165" customFormat="1" ht="12.75">
      <c r="A39" s="159">
        <v>35</v>
      </c>
      <c r="B39" s="162" t="str">
        <f t="shared" si="0"/>
        <v>BY05_C_3_11---&gt;BY02_VME 2_11_3_BJBAP.H6L7_A1 </v>
      </c>
      <c r="C39" s="159" t="s">
        <v>2021</v>
      </c>
      <c r="D39" s="159" t="s">
        <v>2022</v>
      </c>
      <c r="E39" s="159">
        <v>3</v>
      </c>
      <c r="F39" s="159">
        <v>11</v>
      </c>
      <c r="G39" s="159"/>
      <c r="H39" s="159" t="s">
        <v>2023</v>
      </c>
      <c r="I39" s="160" t="s">
        <v>2024</v>
      </c>
      <c r="J39" s="322">
        <v>11</v>
      </c>
      <c r="K39" s="160">
        <v>3</v>
      </c>
      <c r="L39" s="159" t="s">
        <v>2025</v>
      </c>
      <c r="M39" s="159" t="s">
        <v>2026</v>
      </c>
      <c r="N39" s="162" t="s">
        <v>952</v>
      </c>
      <c r="O39" s="159" t="s">
        <v>2027</v>
      </c>
      <c r="P39" s="174"/>
    </row>
    <row r="40" spans="1:16" s="165" customFormat="1" ht="12.75">
      <c r="A40" s="159">
        <v>36</v>
      </c>
      <c r="B40" s="162" t="str">
        <f t="shared" si="0"/>
        <v>BY05_C_3_12---&gt;BY02_VME 2_11_4_BJBAP.H6L7_A2</v>
      </c>
      <c r="C40" s="159" t="s">
        <v>2021</v>
      </c>
      <c r="D40" s="159" t="s">
        <v>2022</v>
      </c>
      <c r="E40" s="159">
        <v>3</v>
      </c>
      <c r="F40" s="159">
        <v>12</v>
      </c>
      <c r="G40" s="159"/>
      <c r="H40" s="159" t="s">
        <v>2023</v>
      </c>
      <c r="I40" s="160" t="s">
        <v>2024</v>
      </c>
      <c r="J40" s="322">
        <v>11</v>
      </c>
      <c r="K40" s="160">
        <v>4</v>
      </c>
      <c r="L40" s="159" t="s">
        <v>2025</v>
      </c>
      <c r="M40" s="159" t="s">
        <v>2026</v>
      </c>
      <c r="N40" s="162" t="s">
        <v>952</v>
      </c>
      <c r="O40" s="159" t="s">
        <v>2028</v>
      </c>
      <c r="P40" s="174"/>
    </row>
    <row r="42" spans="5:14" ht="15.75">
      <c r="E42" s="149" t="s">
        <v>2039</v>
      </c>
      <c r="N42" s="150"/>
    </row>
    <row r="43" spans="1:16" s="151" customFormat="1" ht="12.75">
      <c r="A43" s="150"/>
      <c r="B43" s="338"/>
      <c r="C43" s="367" t="s">
        <v>2013</v>
      </c>
      <c r="D43" s="367"/>
      <c r="E43" s="367"/>
      <c r="F43" s="367"/>
      <c r="G43" s="150"/>
      <c r="H43" s="367" t="s">
        <v>2014</v>
      </c>
      <c r="I43" s="367"/>
      <c r="J43" s="367"/>
      <c r="K43" s="367"/>
      <c r="L43" s="150"/>
      <c r="M43" s="150"/>
      <c r="O43" s="339"/>
      <c r="P43" s="152"/>
    </row>
    <row r="44" spans="1:16" s="155" customFormat="1" ht="24">
      <c r="A44" s="153" t="s">
        <v>3621</v>
      </c>
      <c r="B44" s="153" t="s">
        <v>2015</v>
      </c>
      <c r="C44" s="153" t="s">
        <v>2016</v>
      </c>
      <c r="D44" s="153" t="s">
        <v>3622</v>
      </c>
      <c r="E44" s="153" t="s">
        <v>2017</v>
      </c>
      <c r="F44" s="153" t="s">
        <v>3623</v>
      </c>
      <c r="G44" s="153" t="s">
        <v>2018</v>
      </c>
      <c r="H44" s="153" t="s">
        <v>2016</v>
      </c>
      <c r="I44" s="153" t="s">
        <v>3622</v>
      </c>
      <c r="J44" s="153" t="s">
        <v>2017</v>
      </c>
      <c r="K44" s="153" t="s">
        <v>3623</v>
      </c>
      <c r="L44" s="153" t="s">
        <v>2019</v>
      </c>
      <c r="M44" s="368" t="s">
        <v>2020</v>
      </c>
      <c r="N44" s="368"/>
      <c r="O44" s="368"/>
      <c r="P44" s="154"/>
    </row>
    <row r="45" spans="1:16" s="158" customFormat="1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</row>
    <row r="46" spans="1:16" s="165" customFormat="1" ht="12.75">
      <c r="A46" s="163">
        <v>37</v>
      </c>
      <c r="B46" s="337" t="str">
        <f>C46&amp;"_"&amp;D46&amp;"_"&amp;E46&amp;"_"&amp;F46&amp;"---&gt;"&amp;H46&amp;"_"&amp;I46&amp;"_"&amp;J46&amp;"_"&amp;K46&amp;"_"&amp;N46&amp;"_"&amp;O46</f>
        <v>BY05_C_4_1---&gt;BY02_VME 1 _5_1_BJBAP.I6L7_A1 </v>
      </c>
      <c r="C46" s="163" t="s">
        <v>2021</v>
      </c>
      <c r="D46" s="159" t="s">
        <v>2022</v>
      </c>
      <c r="E46" s="159">
        <v>4</v>
      </c>
      <c r="F46" s="159">
        <v>1</v>
      </c>
      <c r="G46" s="159"/>
      <c r="H46" s="163" t="s">
        <v>2023</v>
      </c>
      <c r="I46" s="167" t="s">
        <v>2029</v>
      </c>
      <c r="J46" s="336">
        <v>5</v>
      </c>
      <c r="K46" s="167">
        <v>1</v>
      </c>
      <c r="L46" s="163" t="s">
        <v>2025</v>
      </c>
      <c r="M46" s="163" t="s">
        <v>2026</v>
      </c>
      <c r="N46" s="168" t="s">
        <v>1770</v>
      </c>
      <c r="O46" s="163" t="s">
        <v>2027</v>
      </c>
      <c r="P46" s="174"/>
    </row>
    <row r="47" spans="1:16" s="165" customFormat="1" ht="12.75">
      <c r="A47" s="163">
        <v>38</v>
      </c>
      <c r="B47" s="337" t="str">
        <f t="shared" si="0"/>
        <v>BY05_C_4_2---&gt;BY02_VME 1 _5_2_BJBAP.I6L7_A2</v>
      </c>
      <c r="C47" s="163" t="s">
        <v>2021</v>
      </c>
      <c r="D47" s="159" t="s">
        <v>2022</v>
      </c>
      <c r="E47" s="159">
        <v>4</v>
      </c>
      <c r="F47" s="159">
        <v>2</v>
      </c>
      <c r="G47" s="159"/>
      <c r="H47" s="163" t="s">
        <v>2023</v>
      </c>
      <c r="I47" s="167" t="s">
        <v>2029</v>
      </c>
      <c r="J47" s="336">
        <v>5</v>
      </c>
      <c r="K47" s="167">
        <v>2</v>
      </c>
      <c r="L47" s="163" t="s">
        <v>2025</v>
      </c>
      <c r="M47" s="163" t="s">
        <v>2026</v>
      </c>
      <c r="N47" s="168" t="s">
        <v>1770</v>
      </c>
      <c r="O47" s="163" t="s">
        <v>2028</v>
      </c>
      <c r="P47" s="174"/>
    </row>
    <row r="48" spans="1:16" s="165" customFormat="1" ht="12.75">
      <c r="A48" s="320">
        <v>39</v>
      </c>
      <c r="B48" s="321" t="str">
        <f t="shared" si="0"/>
        <v>BY05_C_4_3---&gt;BY01_VME 4_4_1_BJBAP.A7L7_A1 </v>
      </c>
      <c r="C48" s="320" t="s">
        <v>2021</v>
      </c>
      <c r="D48" s="320" t="s">
        <v>2022</v>
      </c>
      <c r="E48" s="320">
        <v>4</v>
      </c>
      <c r="F48" s="320">
        <v>3</v>
      </c>
      <c r="G48" s="320"/>
      <c r="H48" s="320" t="s">
        <v>2216</v>
      </c>
      <c r="I48" s="329" t="s">
        <v>2190</v>
      </c>
      <c r="J48" s="331">
        <v>4</v>
      </c>
      <c r="K48" s="329">
        <v>1</v>
      </c>
      <c r="L48" s="320" t="s">
        <v>2025</v>
      </c>
      <c r="M48" s="320" t="s">
        <v>2026</v>
      </c>
      <c r="N48" s="321" t="s">
        <v>3446</v>
      </c>
      <c r="O48" s="320" t="s">
        <v>2027</v>
      </c>
      <c r="P48" s="174"/>
    </row>
    <row r="49" spans="1:16" s="165" customFormat="1" ht="12.75">
      <c r="A49" s="320">
        <v>40</v>
      </c>
      <c r="B49" s="321" t="str">
        <f t="shared" si="0"/>
        <v>BY05_C_4_4---&gt;BY01_VME 4_4_2_BJBAP.A7L7_A2</v>
      </c>
      <c r="C49" s="320" t="s">
        <v>2021</v>
      </c>
      <c r="D49" s="320" t="s">
        <v>2022</v>
      </c>
      <c r="E49" s="320">
        <v>4</v>
      </c>
      <c r="F49" s="320">
        <v>4</v>
      </c>
      <c r="G49" s="320"/>
      <c r="H49" s="320" t="s">
        <v>2216</v>
      </c>
      <c r="I49" s="329" t="s">
        <v>2190</v>
      </c>
      <c r="J49" s="331">
        <v>4</v>
      </c>
      <c r="K49" s="329">
        <v>2</v>
      </c>
      <c r="L49" s="320" t="s">
        <v>2025</v>
      </c>
      <c r="M49" s="320" t="s">
        <v>2026</v>
      </c>
      <c r="N49" s="321" t="s">
        <v>3446</v>
      </c>
      <c r="O49" s="320" t="s">
        <v>2028</v>
      </c>
      <c r="P49" s="174"/>
    </row>
    <row r="50" spans="1:16" s="165" customFormat="1" ht="12.75">
      <c r="A50" s="163">
        <v>41</v>
      </c>
      <c r="B50" s="168" t="str">
        <f t="shared" si="0"/>
        <v>BY05_C_4_5---&gt;BY02_VME 1 _5_3_BJBAP.B7L7_A1 </v>
      </c>
      <c r="C50" s="163" t="s">
        <v>2021</v>
      </c>
      <c r="D50" s="163" t="s">
        <v>2022</v>
      </c>
      <c r="E50" s="336">
        <v>4</v>
      </c>
      <c r="F50" s="163">
        <v>5</v>
      </c>
      <c r="H50" s="163" t="s">
        <v>2023</v>
      </c>
      <c r="I50" s="166" t="s">
        <v>2029</v>
      </c>
      <c r="J50" s="166">
        <v>5</v>
      </c>
      <c r="K50" s="167">
        <v>3</v>
      </c>
      <c r="L50" s="163" t="s">
        <v>2025</v>
      </c>
      <c r="M50" s="163" t="s">
        <v>2026</v>
      </c>
      <c r="N50" s="168" t="s">
        <v>1771</v>
      </c>
      <c r="O50" s="163" t="s">
        <v>2027</v>
      </c>
      <c r="P50" s="164"/>
    </row>
    <row r="51" spans="1:16" s="165" customFormat="1" ht="12.75">
      <c r="A51" s="163">
        <v>42</v>
      </c>
      <c r="B51" s="168" t="str">
        <f t="shared" si="0"/>
        <v>BY05_C_4_6---&gt;BY02_VME 1 _5_4_BJBAP.B7L7_A2</v>
      </c>
      <c r="C51" s="163" t="s">
        <v>2021</v>
      </c>
      <c r="D51" s="163" t="s">
        <v>2022</v>
      </c>
      <c r="E51" s="336">
        <v>4</v>
      </c>
      <c r="F51" s="163">
        <v>6</v>
      </c>
      <c r="H51" s="163" t="s">
        <v>2023</v>
      </c>
      <c r="I51" s="166" t="s">
        <v>2029</v>
      </c>
      <c r="J51" s="166">
        <v>5</v>
      </c>
      <c r="K51" s="167">
        <v>4</v>
      </c>
      <c r="L51" s="163" t="s">
        <v>2025</v>
      </c>
      <c r="M51" s="163" t="s">
        <v>2026</v>
      </c>
      <c r="N51" s="168" t="s">
        <v>1771</v>
      </c>
      <c r="O51" s="163" t="s">
        <v>2028</v>
      </c>
      <c r="P51" s="164"/>
    </row>
    <row r="52" spans="1:16" s="165" customFormat="1" ht="12.75">
      <c r="A52" s="320">
        <v>43</v>
      </c>
      <c r="B52" s="321" t="str">
        <f aca="true" t="shared" si="1" ref="B52:B92">C52&amp;"_"&amp;D52&amp;"_"&amp;E52&amp;"_"&amp;F52&amp;"---&gt;"&amp;H52&amp;"_"&amp;I52&amp;"_"&amp;J52&amp;"_"&amp;K52&amp;"_"&amp;N52&amp;"_"&amp;O52</f>
        <v>BY05_C_4_7---&gt;BY01_VME 4_4_3_BJBAP.A8L7_A1 </v>
      </c>
      <c r="C52" s="320" t="s">
        <v>2021</v>
      </c>
      <c r="D52" s="320" t="s">
        <v>2022</v>
      </c>
      <c r="E52" s="65">
        <v>4</v>
      </c>
      <c r="F52" s="320">
        <v>7</v>
      </c>
      <c r="G52" s="256"/>
      <c r="H52" s="320" t="s">
        <v>2216</v>
      </c>
      <c r="I52" s="329" t="s">
        <v>2190</v>
      </c>
      <c r="J52" s="65">
        <v>4</v>
      </c>
      <c r="K52" s="65">
        <v>3</v>
      </c>
      <c r="L52" s="320" t="s">
        <v>2025</v>
      </c>
      <c r="M52" s="320" t="s">
        <v>2026</v>
      </c>
      <c r="N52" s="321" t="s">
        <v>3448</v>
      </c>
      <c r="O52" s="320" t="s">
        <v>2027</v>
      </c>
      <c r="P52" s="164"/>
    </row>
    <row r="53" spans="1:16" s="165" customFormat="1" ht="12.75">
      <c r="A53" s="320">
        <v>44</v>
      </c>
      <c r="B53" s="321" t="str">
        <f t="shared" si="1"/>
        <v>BY05_C_4_8---&gt;BY01_VME 4_4_4_BJBAP.A8L7_A2</v>
      </c>
      <c r="C53" s="320" t="s">
        <v>2021</v>
      </c>
      <c r="D53" s="320" t="s">
        <v>2022</v>
      </c>
      <c r="E53" s="65">
        <v>4</v>
      </c>
      <c r="F53" s="320">
        <v>8</v>
      </c>
      <c r="G53" s="256"/>
      <c r="H53" s="320" t="s">
        <v>2216</v>
      </c>
      <c r="I53" s="329" t="s">
        <v>2190</v>
      </c>
      <c r="J53" s="65">
        <v>4</v>
      </c>
      <c r="K53" s="65">
        <v>4</v>
      </c>
      <c r="L53" s="320" t="s">
        <v>2025</v>
      </c>
      <c r="M53" s="320" t="s">
        <v>2026</v>
      </c>
      <c r="N53" s="321" t="s">
        <v>3448</v>
      </c>
      <c r="O53" s="320" t="s">
        <v>2028</v>
      </c>
      <c r="P53" s="164"/>
    </row>
    <row r="54" spans="1:16" s="165" customFormat="1" ht="12.75">
      <c r="A54" s="163">
        <v>45</v>
      </c>
      <c r="B54" s="168" t="str">
        <f t="shared" si="1"/>
        <v>BY05_C_4_9---&gt;BY02_VME 1 _6_1_BJBAP.B8L7_A1 </v>
      </c>
      <c r="C54" s="163" t="s">
        <v>2021</v>
      </c>
      <c r="D54" s="163" t="s">
        <v>2022</v>
      </c>
      <c r="E54" s="336">
        <v>4</v>
      </c>
      <c r="F54" s="163">
        <v>9</v>
      </c>
      <c r="H54" s="163" t="s">
        <v>2023</v>
      </c>
      <c r="I54" s="166" t="s">
        <v>2029</v>
      </c>
      <c r="J54" s="166">
        <v>6</v>
      </c>
      <c r="K54" s="167">
        <v>1</v>
      </c>
      <c r="L54" s="163" t="s">
        <v>2025</v>
      </c>
      <c r="M54" s="163" t="s">
        <v>2026</v>
      </c>
      <c r="N54" s="168" t="s">
        <v>3449</v>
      </c>
      <c r="O54" s="163" t="s">
        <v>2027</v>
      </c>
      <c r="P54" s="164"/>
    </row>
    <row r="55" spans="1:16" s="165" customFormat="1" ht="12.75">
      <c r="A55" s="163">
        <v>46</v>
      </c>
      <c r="B55" s="168" t="str">
        <f t="shared" si="1"/>
        <v>BY05_C_4_10---&gt;BY02_VME 1 _6_2_BJBAP.B8L7_A2</v>
      </c>
      <c r="C55" s="163" t="s">
        <v>2021</v>
      </c>
      <c r="D55" s="163" t="s">
        <v>2022</v>
      </c>
      <c r="E55" s="336">
        <v>4</v>
      </c>
      <c r="F55" s="163">
        <v>10</v>
      </c>
      <c r="H55" s="163" t="s">
        <v>2023</v>
      </c>
      <c r="I55" s="166" t="s">
        <v>2029</v>
      </c>
      <c r="J55" s="166">
        <v>6</v>
      </c>
      <c r="K55" s="167">
        <v>2</v>
      </c>
      <c r="L55" s="163" t="s">
        <v>2025</v>
      </c>
      <c r="M55" s="163" t="s">
        <v>2026</v>
      </c>
      <c r="N55" s="168" t="s">
        <v>3449</v>
      </c>
      <c r="O55" s="163" t="s">
        <v>2028</v>
      </c>
      <c r="P55" s="164"/>
    </row>
    <row r="56" spans="1:16" s="165" customFormat="1" ht="12.75">
      <c r="A56" s="320">
        <v>47</v>
      </c>
      <c r="B56" s="321" t="str">
        <f t="shared" si="1"/>
        <v>BY05_C_4_11---&gt;BY01_VME 4_5_1_BJBAP.A9L7_A1 </v>
      </c>
      <c r="C56" s="320" t="s">
        <v>2021</v>
      </c>
      <c r="D56" s="320" t="s">
        <v>2022</v>
      </c>
      <c r="E56" s="65">
        <v>4</v>
      </c>
      <c r="F56" s="320">
        <v>11</v>
      </c>
      <c r="G56" s="256"/>
      <c r="H56" s="320" t="s">
        <v>2216</v>
      </c>
      <c r="I56" s="329" t="s">
        <v>2190</v>
      </c>
      <c r="J56" s="65">
        <v>5</v>
      </c>
      <c r="K56" s="65">
        <v>1</v>
      </c>
      <c r="L56" s="320" t="s">
        <v>2025</v>
      </c>
      <c r="M56" s="320" t="s">
        <v>2026</v>
      </c>
      <c r="N56" s="321" t="s">
        <v>3451</v>
      </c>
      <c r="O56" s="320" t="s">
        <v>2027</v>
      </c>
      <c r="P56" s="164"/>
    </row>
    <row r="57" spans="1:16" s="165" customFormat="1" ht="12.75">
      <c r="A57" s="320">
        <v>48</v>
      </c>
      <c r="B57" s="321" t="str">
        <f t="shared" si="1"/>
        <v>BY05_C_4_12---&gt;BY01_VME 4_5_2_BJBAP.A9L7_A2</v>
      </c>
      <c r="C57" s="320" t="s">
        <v>2021</v>
      </c>
      <c r="D57" s="320" t="s">
        <v>2022</v>
      </c>
      <c r="E57" s="65">
        <v>4</v>
      </c>
      <c r="F57" s="320">
        <v>12</v>
      </c>
      <c r="G57" s="256"/>
      <c r="H57" s="320" t="s">
        <v>2216</v>
      </c>
      <c r="I57" s="329" t="s">
        <v>2190</v>
      </c>
      <c r="J57" s="65">
        <v>5</v>
      </c>
      <c r="K57" s="65">
        <v>2</v>
      </c>
      <c r="L57" s="320" t="s">
        <v>2025</v>
      </c>
      <c r="M57" s="320" t="s">
        <v>2026</v>
      </c>
      <c r="N57" s="321" t="s">
        <v>3451</v>
      </c>
      <c r="O57" s="320" t="s">
        <v>2028</v>
      </c>
      <c r="P57" s="164"/>
    </row>
    <row r="58" spans="1:16" s="165" customFormat="1" ht="12.75">
      <c r="A58" s="163">
        <v>49</v>
      </c>
      <c r="B58" s="168" t="str">
        <f t="shared" si="1"/>
        <v>BY05_C_5_1---&gt;BY02_VME 1 _6_3_BJBAP.B9L7_A1 </v>
      </c>
      <c r="C58" s="163" t="s">
        <v>2021</v>
      </c>
      <c r="D58" s="163" t="s">
        <v>2022</v>
      </c>
      <c r="E58" s="336">
        <v>5</v>
      </c>
      <c r="F58" s="163">
        <v>1</v>
      </c>
      <c r="H58" s="163" t="s">
        <v>2023</v>
      </c>
      <c r="I58" s="166" t="s">
        <v>2029</v>
      </c>
      <c r="J58" s="166">
        <v>6</v>
      </c>
      <c r="K58" s="167">
        <v>3</v>
      </c>
      <c r="L58" s="163" t="s">
        <v>2025</v>
      </c>
      <c r="M58" s="163" t="s">
        <v>2026</v>
      </c>
      <c r="N58" s="168" t="s">
        <v>884</v>
      </c>
      <c r="O58" s="163" t="s">
        <v>2027</v>
      </c>
      <c r="P58" s="164"/>
    </row>
    <row r="59" spans="1:16" s="165" customFormat="1" ht="12.75">
      <c r="A59" s="163">
        <v>50</v>
      </c>
      <c r="B59" s="168" t="str">
        <f t="shared" si="1"/>
        <v>BY05_C_5_2---&gt;BY02_VME 1 _6_4_BJBAP.B9L7_A2</v>
      </c>
      <c r="C59" s="163" t="s">
        <v>2021</v>
      </c>
      <c r="D59" s="163" t="s">
        <v>2022</v>
      </c>
      <c r="E59" s="336">
        <v>5</v>
      </c>
      <c r="F59" s="163">
        <v>2</v>
      </c>
      <c r="H59" s="163" t="s">
        <v>2023</v>
      </c>
      <c r="I59" s="166" t="s">
        <v>2029</v>
      </c>
      <c r="J59" s="166">
        <v>6</v>
      </c>
      <c r="K59" s="167">
        <v>4</v>
      </c>
      <c r="L59" s="163" t="s">
        <v>2025</v>
      </c>
      <c r="M59" s="163" t="s">
        <v>2026</v>
      </c>
      <c r="N59" s="168" t="s">
        <v>884</v>
      </c>
      <c r="O59" s="163" t="s">
        <v>2028</v>
      </c>
      <c r="P59" s="164"/>
    </row>
    <row r="60" spans="1:16" s="169" customFormat="1" ht="12.75">
      <c r="A60" s="163">
        <v>51</v>
      </c>
      <c r="B60" s="168" t="str">
        <f t="shared" si="1"/>
        <v>BY05_C_5_3---&gt;BY02_VME 1 _7_1_BJBAP.A10L7_A1 </v>
      </c>
      <c r="C60" s="163" t="s">
        <v>2021</v>
      </c>
      <c r="D60" s="163" t="s">
        <v>2022</v>
      </c>
      <c r="E60" s="336">
        <v>5</v>
      </c>
      <c r="F60" s="163">
        <v>3</v>
      </c>
      <c r="G60" s="165"/>
      <c r="H60" s="163" t="s">
        <v>2023</v>
      </c>
      <c r="I60" s="167" t="s">
        <v>2029</v>
      </c>
      <c r="J60" s="166">
        <v>7</v>
      </c>
      <c r="K60" s="167">
        <v>1</v>
      </c>
      <c r="L60" s="163" t="s">
        <v>2025</v>
      </c>
      <c r="M60" s="163" t="s">
        <v>2026</v>
      </c>
      <c r="N60" s="168" t="s">
        <v>3453</v>
      </c>
      <c r="O60" s="163" t="s">
        <v>2027</v>
      </c>
      <c r="P60" s="124"/>
    </row>
    <row r="61" spans="1:16" s="169" customFormat="1" ht="12.75">
      <c r="A61" s="163">
        <v>52</v>
      </c>
      <c r="B61" s="168" t="str">
        <f t="shared" si="1"/>
        <v>BY05_C_5_4---&gt;BY02_VME 1 _7_2_BJBAP.A10L7_A2</v>
      </c>
      <c r="C61" s="163" t="s">
        <v>2021</v>
      </c>
      <c r="D61" s="163" t="s">
        <v>2022</v>
      </c>
      <c r="E61" s="336">
        <v>5</v>
      </c>
      <c r="F61" s="163">
        <v>4</v>
      </c>
      <c r="G61" s="165"/>
      <c r="H61" s="163" t="s">
        <v>2023</v>
      </c>
      <c r="I61" s="167" t="s">
        <v>2029</v>
      </c>
      <c r="J61" s="166">
        <v>7</v>
      </c>
      <c r="K61" s="167">
        <v>2</v>
      </c>
      <c r="L61" s="163" t="s">
        <v>2025</v>
      </c>
      <c r="M61" s="163" t="s">
        <v>2026</v>
      </c>
      <c r="N61" s="168" t="s">
        <v>3453</v>
      </c>
      <c r="O61" s="163" t="s">
        <v>2028</v>
      </c>
      <c r="P61" s="124"/>
    </row>
    <row r="62" spans="1:16" s="165" customFormat="1" ht="12.75">
      <c r="A62" s="320">
        <v>53</v>
      </c>
      <c r="B62" s="321" t="str">
        <f t="shared" si="1"/>
        <v>BY05_C_5_5---&gt;BY01_VME 4_5_3_BJBAP.A11L7_A1 </v>
      </c>
      <c r="C62" s="320" t="s">
        <v>2021</v>
      </c>
      <c r="D62" s="320" t="s">
        <v>2022</v>
      </c>
      <c r="E62" s="65">
        <v>5</v>
      </c>
      <c r="F62" s="320">
        <v>5</v>
      </c>
      <c r="G62" s="256"/>
      <c r="H62" s="320" t="s">
        <v>2216</v>
      </c>
      <c r="I62" s="329" t="s">
        <v>2190</v>
      </c>
      <c r="J62" s="65">
        <v>5</v>
      </c>
      <c r="K62" s="65">
        <v>3</v>
      </c>
      <c r="L62" s="320" t="s">
        <v>2025</v>
      </c>
      <c r="M62" s="320" t="s">
        <v>2026</v>
      </c>
      <c r="N62" s="321" t="s">
        <v>3324</v>
      </c>
      <c r="O62" s="320" t="s">
        <v>2027</v>
      </c>
      <c r="P62" s="164"/>
    </row>
    <row r="63" spans="1:16" s="165" customFormat="1" ht="12.75">
      <c r="A63" s="320">
        <v>54</v>
      </c>
      <c r="B63" s="321" t="str">
        <f t="shared" si="1"/>
        <v>BY05_C_5_6---&gt;BY01_VME 4_5_4_BJBAP.A11L7_A2</v>
      </c>
      <c r="C63" s="320" t="s">
        <v>2021</v>
      </c>
      <c r="D63" s="320" t="s">
        <v>2022</v>
      </c>
      <c r="E63" s="65">
        <v>5</v>
      </c>
      <c r="F63" s="320">
        <v>6</v>
      </c>
      <c r="G63" s="256"/>
      <c r="H63" s="320" t="s">
        <v>2216</v>
      </c>
      <c r="I63" s="329" t="s">
        <v>2190</v>
      </c>
      <c r="J63" s="65">
        <v>5</v>
      </c>
      <c r="K63" s="65">
        <v>4</v>
      </c>
      <c r="L63" s="320" t="s">
        <v>2025</v>
      </c>
      <c r="M63" s="320" t="s">
        <v>2026</v>
      </c>
      <c r="N63" s="321" t="s">
        <v>3324</v>
      </c>
      <c r="O63" s="320" t="s">
        <v>2028</v>
      </c>
      <c r="P63" s="164"/>
    </row>
    <row r="64" spans="1:16" s="165" customFormat="1" ht="12.75">
      <c r="A64" s="163">
        <v>55</v>
      </c>
      <c r="B64" s="168" t="str">
        <f t="shared" si="1"/>
        <v>BY05_C_6_1---&gt;BY02_VME 1 _7_3_BJBAP.B11L7_A1 </v>
      </c>
      <c r="C64" s="163" t="s">
        <v>2021</v>
      </c>
      <c r="D64" s="163" t="s">
        <v>2022</v>
      </c>
      <c r="E64" s="336">
        <v>6</v>
      </c>
      <c r="F64" s="163">
        <v>1</v>
      </c>
      <c r="H64" s="163" t="s">
        <v>2023</v>
      </c>
      <c r="I64" s="166" t="s">
        <v>2029</v>
      </c>
      <c r="J64" s="336">
        <v>7</v>
      </c>
      <c r="K64" s="336">
        <v>3</v>
      </c>
      <c r="L64" s="163" t="s">
        <v>2025</v>
      </c>
      <c r="M64" s="163" t="s">
        <v>2026</v>
      </c>
      <c r="N64" s="168" t="s">
        <v>3455</v>
      </c>
      <c r="O64" s="163" t="s">
        <v>2027</v>
      </c>
      <c r="P64" s="164"/>
    </row>
    <row r="65" spans="1:16" s="165" customFormat="1" ht="12.75">
      <c r="A65" s="163">
        <v>56</v>
      </c>
      <c r="B65" s="168" t="str">
        <f t="shared" si="1"/>
        <v>BY05_C_6_2---&gt;BY02_VME 1 _7_4_BJBAP.B11L7_A2</v>
      </c>
      <c r="C65" s="163" t="s">
        <v>2021</v>
      </c>
      <c r="D65" s="163" t="s">
        <v>2022</v>
      </c>
      <c r="E65" s="336">
        <v>6</v>
      </c>
      <c r="F65" s="163">
        <v>2</v>
      </c>
      <c r="H65" s="163" t="s">
        <v>2023</v>
      </c>
      <c r="I65" s="166" t="s">
        <v>2029</v>
      </c>
      <c r="J65" s="336">
        <v>7</v>
      </c>
      <c r="K65" s="336">
        <v>4</v>
      </c>
      <c r="L65" s="163" t="s">
        <v>2025</v>
      </c>
      <c r="M65" s="163" t="s">
        <v>2026</v>
      </c>
      <c r="N65" s="168" t="s">
        <v>3455</v>
      </c>
      <c r="O65" s="163" t="s">
        <v>2028</v>
      </c>
      <c r="P65" s="164"/>
    </row>
    <row r="66" spans="1:16" s="340" customFormat="1" ht="12.75">
      <c r="A66" s="167"/>
      <c r="C66" s="167"/>
      <c r="D66" s="167"/>
      <c r="E66" s="341"/>
      <c r="F66" s="167"/>
      <c r="H66" s="167"/>
      <c r="I66" s="342"/>
      <c r="J66" s="341"/>
      <c r="K66" s="341"/>
      <c r="L66" s="167"/>
      <c r="M66" s="167"/>
      <c r="N66" s="343"/>
      <c r="O66" s="167"/>
      <c r="P66" s="344"/>
    </row>
    <row r="67" spans="1:16" s="175" customFormat="1" ht="12.75">
      <c r="A67" s="159">
        <v>57</v>
      </c>
      <c r="B67" s="162" t="str">
        <f t="shared" si="1"/>
        <v>BY05_C_12_1---&gt;BY02_VME 2_13_1_BJBAP.A4R7_A1 </v>
      </c>
      <c r="C67" s="159" t="s">
        <v>2021</v>
      </c>
      <c r="D67" s="159" t="s">
        <v>2022</v>
      </c>
      <c r="E67" s="159">
        <v>12</v>
      </c>
      <c r="F67" s="159">
        <v>1</v>
      </c>
      <c r="G67" s="159"/>
      <c r="H67" s="159" t="s">
        <v>2023</v>
      </c>
      <c r="I67" s="160" t="s">
        <v>2024</v>
      </c>
      <c r="J67" s="161">
        <v>13</v>
      </c>
      <c r="K67" s="160">
        <v>1</v>
      </c>
      <c r="L67" s="159" t="s">
        <v>2025</v>
      </c>
      <c r="M67" s="159" t="s">
        <v>2030</v>
      </c>
      <c r="N67" s="162" t="s">
        <v>1232</v>
      </c>
      <c r="O67" s="159" t="s">
        <v>2027</v>
      </c>
      <c r="P67" s="174"/>
    </row>
    <row r="68" spans="1:16" s="175" customFormat="1" ht="12.75">
      <c r="A68" s="159">
        <v>58</v>
      </c>
      <c r="B68" s="162" t="str">
        <f t="shared" si="1"/>
        <v>BY05_C_12_2---&gt;BY02_VME 2_13_2_BJBAP.A4R7_A2</v>
      </c>
      <c r="C68" s="159" t="s">
        <v>2021</v>
      </c>
      <c r="D68" s="159" t="s">
        <v>2022</v>
      </c>
      <c r="E68" s="159">
        <v>12</v>
      </c>
      <c r="F68" s="159">
        <v>2</v>
      </c>
      <c r="G68" s="159"/>
      <c r="H68" s="159" t="s">
        <v>2023</v>
      </c>
      <c r="I68" s="160" t="s">
        <v>2024</v>
      </c>
      <c r="J68" s="161">
        <v>13</v>
      </c>
      <c r="K68" s="160">
        <v>2</v>
      </c>
      <c r="L68" s="159" t="s">
        <v>2025</v>
      </c>
      <c r="M68" s="159" t="s">
        <v>2030</v>
      </c>
      <c r="N68" s="162" t="s">
        <v>1232</v>
      </c>
      <c r="O68" s="159" t="s">
        <v>2028</v>
      </c>
      <c r="P68" s="174"/>
    </row>
    <row r="69" spans="1:16" s="175" customFormat="1" ht="12.75">
      <c r="A69" s="159">
        <v>59</v>
      </c>
      <c r="B69" s="162" t="str">
        <f t="shared" si="1"/>
        <v>BY05_C_12_3---&gt;BY02_VME 2_13_3_BJBAP.B4R7_A1 </v>
      </c>
      <c r="C69" s="159" t="s">
        <v>2021</v>
      </c>
      <c r="D69" s="159" t="s">
        <v>2022</v>
      </c>
      <c r="E69" s="159">
        <v>12</v>
      </c>
      <c r="F69" s="159">
        <v>3</v>
      </c>
      <c r="G69" s="159"/>
      <c r="H69" s="159" t="s">
        <v>2023</v>
      </c>
      <c r="I69" s="160" t="s">
        <v>2024</v>
      </c>
      <c r="J69" s="161">
        <v>13</v>
      </c>
      <c r="K69" s="160">
        <v>3</v>
      </c>
      <c r="L69" s="159" t="s">
        <v>2025</v>
      </c>
      <c r="M69" s="159" t="s">
        <v>2030</v>
      </c>
      <c r="N69" s="162" t="s">
        <v>1234</v>
      </c>
      <c r="O69" s="159" t="s">
        <v>2027</v>
      </c>
      <c r="P69" s="174"/>
    </row>
    <row r="70" spans="1:16" s="175" customFormat="1" ht="12.75">
      <c r="A70" s="159">
        <v>60</v>
      </c>
      <c r="B70" s="162" t="str">
        <f t="shared" si="1"/>
        <v>BY05_C_12_4---&gt;BY02_VME 2_13_4_BJBAP.B4R7_A2</v>
      </c>
      <c r="C70" s="159" t="s">
        <v>2021</v>
      </c>
      <c r="D70" s="159" t="s">
        <v>2022</v>
      </c>
      <c r="E70" s="159">
        <v>12</v>
      </c>
      <c r="F70" s="159">
        <v>4</v>
      </c>
      <c r="G70" s="159"/>
      <c r="H70" s="159" t="s">
        <v>2023</v>
      </c>
      <c r="I70" s="160" t="s">
        <v>2024</v>
      </c>
      <c r="J70" s="161">
        <v>13</v>
      </c>
      <c r="K70" s="160">
        <v>4</v>
      </c>
      <c r="L70" s="159" t="s">
        <v>2025</v>
      </c>
      <c r="M70" s="159" t="s">
        <v>2030</v>
      </c>
      <c r="N70" s="162" t="s">
        <v>1234</v>
      </c>
      <c r="O70" s="159" t="s">
        <v>2028</v>
      </c>
      <c r="P70" s="174"/>
    </row>
    <row r="71" spans="1:16" s="175" customFormat="1" ht="12.75">
      <c r="A71" s="159">
        <v>61</v>
      </c>
      <c r="B71" s="162" t="str">
        <f t="shared" si="1"/>
        <v>BY05_C_12_5---&gt;BY02_VME 3_14_1_BJBAP.C4R7_A1 </v>
      </c>
      <c r="C71" s="159" t="s">
        <v>2021</v>
      </c>
      <c r="D71" s="159" t="s">
        <v>2022</v>
      </c>
      <c r="E71" s="159">
        <v>12</v>
      </c>
      <c r="F71" s="159">
        <v>5</v>
      </c>
      <c r="G71" s="159"/>
      <c r="H71" s="159" t="s">
        <v>2023</v>
      </c>
      <c r="I71" s="161" t="s">
        <v>2033</v>
      </c>
      <c r="J71" s="161">
        <v>14</v>
      </c>
      <c r="K71" s="160">
        <v>1</v>
      </c>
      <c r="L71" s="159" t="s">
        <v>2025</v>
      </c>
      <c r="M71" s="159" t="s">
        <v>2030</v>
      </c>
      <c r="N71" s="162" t="s">
        <v>1235</v>
      </c>
      <c r="O71" s="159" t="s">
        <v>2027</v>
      </c>
      <c r="P71" s="174"/>
    </row>
    <row r="72" spans="1:16" s="175" customFormat="1" ht="12.75">
      <c r="A72" s="159">
        <v>62</v>
      </c>
      <c r="B72" s="162" t="str">
        <f t="shared" si="1"/>
        <v>BY05_C_12_6---&gt;BY02_VME 3_14_2_BJBAP.C4R7_A2</v>
      </c>
      <c r="C72" s="159" t="s">
        <v>2021</v>
      </c>
      <c r="D72" s="159" t="s">
        <v>2022</v>
      </c>
      <c r="E72" s="159">
        <v>12</v>
      </c>
      <c r="F72" s="159">
        <v>6</v>
      </c>
      <c r="G72" s="159"/>
      <c r="H72" s="159" t="s">
        <v>2023</v>
      </c>
      <c r="I72" s="161" t="s">
        <v>2033</v>
      </c>
      <c r="J72" s="161">
        <v>14</v>
      </c>
      <c r="K72" s="160">
        <v>2</v>
      </c>
      <c r="L72" s="159" t="s">
        <v>2025</v>
      </c>
      <c r="M72" s="159" t="s">
        <v>2030</v>
      </c>
      <c r="N72" s="162" t="s">
        <v>1235</v>
      </c>
      <c r="O72" s="159" t="s">
        <v>2028</v>
      </c>
      <c r="P72" s="174"/>
    </row>
    <row r="73" spans="1:16" s="175" customFormat="1" ht="12.75">
      <c r="A73" s="159">
        <v>63</v>
      </c>
      <c r="B73" s="162" t="str">
        <f t="shared" si="1"/>
        <v>BY05_C_12_7---&gt;BY02_VME 2_14_3_BJBAP.D4R7_A1 </v>
      </c>
      <c r="C73" s="159" t="s">
        <v>2021</v>
      </c>
      <c r="D73" s="159" t="s">
        <v>2022</v>
      </c>
      <c r="E73" s="159">
        <v>12</v>
      </c>
      <c r="F73" s="159">
        <v>7</v>
      </c>
      <c r="G73" s="159"/>
      <c r="H73" s="159" t="s">
        <v>2023</v>
      </c>
      <c r="I73" s="160" t="s">
        <v>2024</v>
      </c>
      <c r="J73" s="161">
        <v>14</v>
      </c>
      <c r="K73" s="160">
        <v>3</v>
      </c>
      <c r="L73" s="159" t="s">
        <v>2025</v>
      </c>
      <c r="M73" s="159" t="s">
        <v>2030</v>
      </c>
      <c r="N73" s="162" t="s">
        <v>1237</v>
      </c>
      <c r="O73" s="159" t="s">
        <v>2027</v>
      </c>
      <c r="P73" s="174"/>
    </row>
    <row r="74" spans="1:16" s="175" customFormat="1" ht="12.75">
      <c r="A74" s="159">
        <v>64</v>
      </c>
      <c r="B74" s="162" t="str">
        <f t="shared" si="1"/>
        <v>BY05_C_12_8---&gt;BY02_VME 2_14_4_BJBAP.D4R7_A2</v>
      </c>
      <c r="C74" s="159" t="s">
        <v>2021</v>
      </c>
      <c r="D74" s="159" t="s">
        <v>2022</v>
      </c>
      <c r="E74" s="159">
        <v>12</v>
      </c>
      <c r="F74" s="159">
        <v>8</v>
      </c>
      <c r="G74" s="159"/>
      <c r="H74" s="159" t="s">
        <v>2023</v>
      </c>
      <c r="I74" s="160" t="s">
        <v>2024</v>
      </c>
      <c r="J74" s="161">
        <v>14</v>
      </c>
      <c r="K74" s="160">
        <v>4</v>
      </c>
      <c r="L74" s="159" t="s">
        <v>2025</v>
      </c>
      <c r="M74" s="159" t="s">
        <v>2030</v>
      </c>
      <c r="N74" s="162" t="s">
        <v>1237</v>
      </c>
      <c r="O74" s="159" t="s">
        <v>2028</v>
      </c>
      <c r="P74" s="174"/>
    </row>
    <row r="75" spans="1:16" s="175" customFormat="1" ht="12.75">
      <c r="A75" s="170">
        <v>65</v>
      </c>
      <c r="B75" s="173" t="str">
        <f t="shared" si="1"/>
        <v>BY05_C_12_9---&gt;BY02_VME 3_4_1_BJBAP.E4R7_A1 </v>
      </c>
      <c r="C75" s="170" t="s">
        <v>2021</v>
      </c>
      <c r="D75" s="170" t="s">
        <v>2022</v>
      </c>
      <c r="E75" s="170">
        <v>12</v>
      </c>
      <c r="F75" s="170">
        <v>9</v>
      </c>
      <c r="G75" s="170"/>
      <c r="H75" s="170" t="s">
        <v>2023</v>
      </c>
      <c r="I75" s="172" t="s">
        <v>2033</v>
      </c>
      <c r="J75" s="171">
        <v>4</v>
      </c>
      <c r="K75" s="172">
        <v>1</v>
      </c>
      <c r="L75" s="170" t="s">
        <v>2025</v>
      </c>
      <c r="M75" s="170" t="s">
        <v>2030</v>
      </c>
      <c r="N75" s="173" t="s">
        <v>3375</v>
      </c>
      <c r="O75" s="170" t="s">
        <v>2027</v>
      </c>
      <c r="P75" s="174"/>
    </row>
    <row r="76" spans="1:16" s="175" customFormat="1" ht="12.75">
      <c r="A76" s="170">
        <v>66</v>
      </c>
      <c r="B76" s="173" t="str">
        <f t="shared" si="1"/>
        <v>BY05_C_12_10---&gt;BY02_VME 3_4_2_BJBAP.E4R7_A2</v>
      </c>
      <c r="C76" s="170" t="s">
        <v>2021</v>
      </c>
      <c r="D76" s="170" t="s">
        <v>2022</v>
      </c>
      <c r="E76" s="170">
        <v>12</v>
      </c>
      <c r="F76" s="170">
        <v>10</v>
      </c>
      <c r="G76" s="170"/>
      <c r="H76" s="170" t="s">
        <v>2023</v>
      </c>
      <c r="I76" s="172" t="s">
        <v>2033</v>
      </c>
      <c r="J76" s="171">
        <v>4</v>
      </c>
      <c r="K76" s="172">
        <v>2</v>
      </c>
      <c r="L76" s="170" t="s">
        <v>2025</v>
      </c>
      <c r="M76" s="170" t="s">
        <v>2030</v>
      </c>
      <c r="N76" s="173" t="s">
        <v>3375</v>
      </c>
      <c r="O76" s="170" t="s">
        <v>2028</v>
      </c>
      <c r="P76" s="174"/>
    </row>
    <row r="77" spans="1:16" s="175" customFormat="1" ht="12.75">
      <c r="A77" s="159">
        <v>67</v>
      </c>
      <c r="B77" s="162" t="str">
        <f t="shared" si="1"/>
        <v>BY05_C_12_11---&gt;BY02_VME 2_15_1_BJBAP.A5R7_A1 </v>
      </c>
      <c r="C77" s="159" t="s">
        <v>2021</v>
      </c>
      <c r="D77" s="159" t="s">
        <v>2022</v>
      </c>
      <c r="E77" s="159">
        <v>12</v>
      </c>
      <c r="F77" s="159">
        <v>11</v>
      </c>
      <c r="G77" s="159"/>
      <c r="H77" s="159" t="s">
        <v>2023</v>
      </c>
      <c r="I77" s="160" t="s">
        <v>2024</v>
      </c>
      <c r="J77" s="322">
        <v>15</v>
      </c>
      <c r="K77" s="160">
        <v>1</v>
      </c>
      <c r="L77" s="159" t="s">
        <v>2025</v>
      </c>
      <c r="M77" s="159" t="s">
        <v>2030</v>
      </c>
      <c r="N77" s="162" t="s">
        <v>1239</v>
      </c>
      <c r="O77" s="159" t="s">
        <v>2027</v>
      </c>
      <c r="P77" s="174"/>
    </row>
    <row r="78" spans="1:16" s="299" customFormat="1" ht="12.75">
      <c r="A78" s="159">
        <v>68</v>
      </c>
      <c r="B78" s="162" t="str">
        <f t="shared" si="1"/>
        <v>BY05_C_12_12---&gt;BY02_VME 2_15_2_BJBAP.A5R7_A2</v>
      </c>
      <c r="C78" s="159" t="s">
        <v>2021</v>
      </c>
      <c r="D78" s="159" t="s">
        <v>2022</v>
      </c>
      <c r="E78" s="159">
        <v>12</v>
      </c>
      <c r="F78" s="159">
        <v>12</v>
      </c>
      <c r="G78" s="159"/>
      <c r="H78" s="159" t="s">
        <v>2023</v>
      </c>
      <c r="I78" s="160" t="s">
        <v>2024</v>
      </c>
      <c r="J78" s="326">
        <v>15</v>
      </c>
      <c r="K78" s="160">
        <v>2</v>
      </c>
      <c r="L78" s="159" t="s">
        <v>2025</v>
      </c>
      <c r="M78" s="159" t="s">
        <v>2030</v>
      </c>
      <c r="N78" s="162" t="s">
        <v>1239</v>
      </c>
      <c r="O78" s="159" t="s">
        <v>2028</v>
      </c>
      <c r="P78" s="323"/>
    </row>
    <row r="79" spans="1:16" s="299" customFormat="1" ht="12.75">
      <c r="A79" s="159">
        <v>69</v>
      </c>
      <c r="B79" s="162" t="str">
        <f t="shared" si="1"/>
        <v>BY05_C_11_1---&gt;BY02_VME 2_15_3_BJBAP.B5R7_A1 </v>
      </c>
      <c r="C79" s="159" t="s">
        <v>2021</v>
      </c>
      <c r="D79" s="159" t="s">
        <v>2022</v>
      </c>
      <c r="E79" s="159">
        <v>11</v>
      </c>
      <c r="F79" s="159">
        <v>1</v>
      </c>
      <c r="G79" s="159"/>
      <c r="H79" s="159" t="s">
        <v>2023</v>
      </c>
      <c r="I79" s="160" t="s">
        <v>2024</v>
      </c>
      <c r="J79" s="161">
        <v>15</v>
      </c>
      <c r="K79" s="160">
        <v>3</v>
      </c>
      <c r="L79" s="159" t="s">
        <v>2025</v>
      </c>
      <c r="M79" s="159" t="s">
        <v>2030</v>
      </c>
      <c r="N79" s="162" t="s">
        <v>1241</v>
      </c>
      <c r="O79" s="159" t="s">
        <v>2027</v>
      </c>
      <c r="P79" s="323"/>
    </row>
    <row r="80" spans="1:15" s="299" customFormat="1" ht="12.75">
      <c r="A80" s="159">
        <v>70</v>
      </c>
      <c r="B80" s="162" t="str">
        <f t="shared" si="1"/>
        <v>BY05_C_11_2---&gt;BY02_VME 2_15_4_BJBAP.B5R7_A2</v>
      </c>
      <c r="C80" s="159" t="s">
        <v>2021</v>
      </c>
      <c r="D80" s="159" t="s">
        <v>2022</v>
      </c>
      <c r="E80" s="159">
        <v>11</v>
      </c>
      <c r="F80" s="159">
        <v>2</v>
      </c>
      <c r="G80" s="159"/>
      <c r="H80" s="159" t="s">
        <v>2023</v>
      </c>
      <c r="I80" s="160" t="s">
        <v>2024</v>
      </c>
      <c r="J80" s="161">
        <v>15</v>
      </c>
      <c r="K80" s="160">
        <v>4</v>
      </c>
      <c r="L80" s="159" t="s">
        <v>2025</v>
      </c>
      <c r="M80" s="159" t="s">
        <v>2030</v>
      </c>
      <c r="N80" s="162" t="s">
        <v>1241</v>
      </c>
      <c r="O80" s="159" t="s">
        <v>2028</v>
      </c>
    </row>
    <row r="81" spans="1:15" s="299" customFormat="1" ht="12.75">
      <c r="A81" s="159">
        <v>71</v>
      </c>
      <c r="B81" s="162" t="str">
        <f t="shared" si="1"/>
        <v>BY05_C_11_3---&gt;BY02_VME 2_16_1_BJBAP.C5R7_A1 </v>
      </c>
      <c r="C81" s="159" t="s">
        <v>2021</v>
      </c>
      <c r="D81" s="159" t="s">
        <v>2022</v>
      </c>
      <c r="E81" s="159">
        <v>11</v>
      </c>
      <c r="F81" s="159">
        <v>3</v>
      </c>
      <c r="G81" s="159"/>
      <c r="H81" s="159" t="s">
        <v>2023</v>
      </c>
      <c r="I81" s="160" t="s">
        <v>2024</v>
      </c>
      <c r="J81" s="161">
        <v>16</v>
      </c>
      <c r="K81" s="160">
        <v>1</v>
      </c>
      <c r="L81" s="159" t="s">
        <v>2025</v>
      </c>
      <c r="M81" s="159" t="s">
        <v>2030</v>
      </c>
      <c r="N81" s="162" t="s">
        <v>1243</v>
      </c>
      <c r="O81" s="159" t="s">
        <v>2027</v>
      </c>
    </row>
    <row r="82" spans="1:15" s="299" customFormat="1" ht="12.75">
      <c r="A82" s="159">
        <v>72</v>
      </c>
      <c r="B82" s="162" t="str">
        <f t="shared" si="1"/>
        <v>BY05_C_11_4---&gt;BY02_VME 2_16_2_BJBAP.C5R7_A2</v>
      </c>
      <c r="C82" s="159" t="s">
        <v>2021</v>
      </c>
      <c r="D82" s="159" t="s">
        <v>2022</v>
      </c>
      <c r="E82" s="159">
        <v>11</v>
      </c>
      <c r="F82" s="159">
        <v>4</v>
      </c>
      <c r="G82" s="159"/>
      <c r="H82" s="159" t="s">
        <v>2023</v>
      </c>
      <c r="I82" s="160" t="s">
        <v>2024</v>
      </c>
      <c r="J82" s="161">
        <v>16</v>
      </c>
      <c r="K82" s="160">
        <v>2</v>
      </c>
      <c r="L82" s="159" t="s">
        <v>2025</v>
      </c>
      <c r="M82" s="159" t="s">
        <v>2030</v>
      </c>
      <c r="N82" s="162" t="s">
        <v>1243</v>
      </c>
      <c r="O82" s="159" t="s">
        <v>2028</v>
      </c>
    </row>
    <row r="83" spans="5:14" ht="15.75">
      <c r="E83" s="149" t="s">
        <v>2039</v>
      </c>
      <c r="N83" s="150"/>
    </row>
    <row r="84" spans="1:16" s="151" customFormat="1" ht="12.75">
      <c r="A84" s="150"/>
      <c r="B84" s="338"/>
      <c r="C84" s="367" t="s">
        <v>2013</v>
      </c>
      <c r="D84" s="367"/>
      <c r="E84" s="367"/>
      <c r="F84" s="367"/>
      <c r="G84" s="150"/>
      <c r="H84" s="367" t="s">
        <v>2014</v>
      </c>
      <c r="I84" s="367"/>
      <c r="J84" s="367"/>
      <c r="K84" s="367"/>
      <c r="L84" s="150"/>
      <c r="M84" s="150"/>
      <c r="O84" s="339"/>
      <c r="P84" s="152"/>
    </row>
    <row r="85" spans="1:16" s="155" customFormat="1" ht="24">
      <c r="A85" s="153" t="s">
        <v>3621</v>
      </c>
      <c r="B85" s="153" t="s">
        <v>2015</v>
      </c>
      <c r="C85" s="153" t="s">
        <v>2016</v>
      </c>
      <c r="D85" s="153" t="s">
        <v>3622</v>
      </c>
      <c r="E85" s="153" t="s">
        <v>2017</v>
      </c>
      <c r="F85" s="153" t="s">
        <v>3623</v>
      </c>
      <c r="G85" s="153" t="s">
        <v>2018</v>
      </c>
      <c r="H85" s="153" t="s">
        <v>2016</v>
      </c>
      <c r="I85" s="153" t="s">
        <v>3622</v>
      </c>
      <c r="J85" s="153" t="s">
        <v>2017</v>
      </c>
      <c r="K85" s="153" t="s">
        <v>3623</v>
      </c>
      <c r="L85" s="153" t="s">
        <v>2019</v>
      </c>
      <c r="M85" s="368" t="s">
        <v>2020</v>
      </c>
      <c r="N85" s="368"/>
      <c r="O85" s="368"/>
      <c r="P85" s="154"/>
    </row>
    <row r="86" spans="1:16" s="158" customFormat="1" ht="12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7"/>
    </row>
    <row r="87" spans="1:15" s="299" customFormat="1" ht="12.75">
      <c r="A87" s="159">
        <v>73</v>
      </c>
      <c r="B87" s="162" t="str">
        <f t="shared" si="1"/>
        <v>BY05_C_11_5---&gt;BY02_VME 2_16_3_BJBAP.D5R7_A1 </v>
      </c>
      <c r="C87" s="159" t="s">
        <v>2021</v>
      </c>
      <c r="D87" s="159" t="s">
        <v>2022</v>
      </c>
      <c r="E87" s="159">
        <v>11</v>
      </c>
      <c r="F87" s="159">
        <v>5</v>
      </c>
      <c r="G87" s="159"/>
      <c r="H87" s="159" t="s">
        <v>2023</v>
      </c>
      <c r="I87" s="160" t="s">
        <v>2024</v>
      </c>
      <c r="J87" s="161">
        <v>16</v>
      </c>
      <c r="K87" s="160">
        <v>3</v>
      </c>
      <c r="L87" s="159" t="s">
        <v>2025</v>
      </c>
      <c r="M87" s="159" t="s">
        <v>2030</v>
      </c>
      <c r="N87" s="162" t="s">
        <v>3398</v>
      </c>
      <c r="O87" s="159" t="s">
        <v>2027</v>
      </c>
    </row>
    <row r="88" spans="1:15" s="299" customFormat="1" ht="12.75">
      <c r="A88" s="159">
        <v>74</v>
      </c>
      <c r="B88" s="162" t="str">
        <f t="shared" si="1"/>
        <v>BY05_C_11_6---&gt;BY02_VME 2_16_4_BJBAP.D5R7_A2</v>
      </c>
      <c r="C88" s="159" t="s">
        <v>2021</v>
      </c>
      <c r="D88" s="159" t="s">
        <v>2022</v>
      </c>
      <c r="E88" s="159">
        <v>11</v>
      </c>
      <c r="F88" s="159">
        <v>6</v>
      </c>
      <c r="G88" s="159"/>
      <c r="H88" s="159" t="s">
        <v>2023</v>
      </c>
      <c r="I88" s="160" t="s">
        <v>2024</v>
      </c>
      <c r="J88" s="161">
        <v>16</v>
      </c>
      <c r="K88" s="160">
        <v>4</v>
      </c>
      <c r="L88" s="159" t="s">
        <v>2025</v>
      </c>
      <c r="M88" s="159" t="s">
        <v>2030</v>
      </c>
      <c r="N88" s="162" t="s">
        <v>3398</v>
      </c>
      <c r="O88" s="159" t="s">
        <v>2028</v>
      </c>
    </row>
    <row r="89" spans="1:15" s="299" customFormat="1" ht="12.75">
      <c r="A89" s="170">
        <v>75</v>
      </c>
      <c r="B89" s="173" t="str">
        <f t="shared" si="1"/>
        <v>BY05_C_11_7---&gt;BY02_VME 3_4_3_BJBAP.E5R7_A1 </v>
      </c>
      <c r="C89" s="170" t="s">
        <v>2021</v>
      </c>
      <c r="D89" s="170" t="s">
        <v>2022</v>
      </c>
      <c r="E89" s="170">
        <v>11</v>
      </c>
      <c r="F89" s="170">
        <v>7</v>
      </c>
      <c r="G89" s="170"/>
      <c r="H89" s="170" t="s">
        <v>2023</v>
      </c>
      <c r="I89" s="172" t="s">
        <v>2033</v>
      </c>
      <c r="J89" s="171">
        <v>4</v>
      </c>
      <c r="K89" s="172">
        <v>3</v>
      </c>
      <c r="L89" s="170" t="s">
        <v>2025</v>
      </c>
      <c r="M89" s="170" t="s">
        <v>2030</v>
      </c>
      <c r="N89" s="173" t="s">
        <v>3406</v>
      </c>
      <c r="O89" s="170" t="s">
        <v>2027</v>
      </c>
    </row>
    <row r="90" spans="1:16" s="325" customFormat="1" ht="12.75">
      <c r="A90" s="170">
        <v>76</v>
      </c>
      <c r="B90" s="173" t="str">
        <f t="shared" si="1"/>
        <v>BY05_C_11_8---&gt;BY02_VME 3_4_4_BJBAP.E5R7_A2</v>
      </c>
      <c r="C90" s="170" t="s">
        <v>2021</v>
      </c>
      <c r="D90" s="170" t="s">
        <v>2022</v>
      </c>
      <c r="E90" s="170">
        <v>11</v>
      </c>
      <c r="F90" s="170">
        <v>8</v>
      </c>
      <c r="G90" s="170"/>
      <c r="H90" s="170" t="s">
        <v>2023</v>
      </c>
      <c r="I90" s="172" t="s">
        <v>2033</v>
      </c>
      <c r="J90" s="171">
        <v>4</v>
      </c>
      <c r="K90" s="172">
        <v>4</v>
      </c>
      <c r="L90" s="170" t="s">
        <v>2025</v>
      </c>
      <c r="M90" s="170" t="s">
        <v>2030</v>
      </c>
      <c r="N90" s="173" t="s">
        <v>3406</v>
      </c>
      <c r="O90" s="170" t="s">
        <v>2028</v>
      </c>
      <c r="P90" s="324"/>
    </row>
    <row r="91" spans="1:16" s="175" customFormat="1" ht="12.75">
      <c r="A91" s="159">
        <v>77</v>
      </c>
      <c r="B91" s="162" t="str">
        <f t="shared" si="1"/>
        <v>BY05_C_11_9---&gt;BY02_VME 2_17_1_BJBAP.A6R7_A1 </v>
      </c>
      <c r="C91" s="159" t="s">
        <v>2021</v>
      </c>
      <c r="D91" s="159" t="s">
        <v>2022</v>
      </c>
      <c r="E91" s="159">
        <v>11</v>
      </c>
      <c r="F91" s="159">
        <v>9</v>
      </c>
      <c r="G91" s="159"/>
      <c r="H91" s="159" t="s">
        <v>2023</v>
      </c>
      <c r="I91" s="160" t="s">
        <v>2024</v>
      </c>
      <c r="J91" s="161">
        <v>17</v>
      </c>
      <c r="K91" s="160">
        <v>1</v>
      </c>
      <c r="L91" s="159" t="s">
        <v>2025</v>
      </c>
      <c r="M91" s="159" t="s">
        <v>2030</v>
      </c>
      <c r="N91" s="162" t="s">
        <v>1245</v>
      </c>
      <c r="O91" s="159" t="s">
        <v>2027</v>
      </c>
      <c r="P91" s="174"/>
    </row>
    <row r="92" spans="1:16" s="175" customFormat="1" ht="12.75">
      <c r="A92" s="159">
        <v>78</v>
      </c>
      <c r="B92" s="162" t="str">
        <f t="shared" si="1"/>
        <v>BY05_C_11_10---&gt;BY02_VME 2_17_2_BJBAP.A6R7_A2</v>
      </c>
      <c r="C92" s="159" t="s">
        <v>2021</v>
      </c>
      <c r="D92" s="159" t="s">
        <v>2022</v>
      </c>
      <c r="E92" s="159">
        <v>11</v>
      </c>
      <c r="F92" s="159">
        <v>10</v>
      </c>
      <c r="G92" s="159"/>
      <c r="H92" s="159" t="s">
        <v>2023</v>
      </c>
      <c r="I92" s="160" t="s">
        <v>2024</v>
      </c>
      <c r="J92" s="161">
        <v>17</v>
      </c>
      <c r="K92" s="160">
        <v>2</v>
      </c>
      <c r="L92" s="159" t="s">
        <v>2025</v>
      </c>
      <c r="M92" s="159" t="s">
        <v>2030</v>
      </c>
      <c r="N92" s="162" t="s">
        <v>1245</v>
      </c>
      <c r="O92" s="159" t="s">
        <v>2028</v>
      </c>
      <c r="P92" s="174"/>
    </row>
    <row r="93" spans="1:16" s="175" customFormat="1" ht="12.75">
      <c r="A93" s="159">
        <v>79</v>
      </c>
      <c r="B93" s="162" t="str">
        <f aca="true" t="shared" si="2" ref="B93:B122">C93&amp;"_"&amp;D93&amp;"_"&amp;E93&amp;"_"&amp;F93&amp;"---&gt;"&amp;H93&amp;"_"&amp;I93&amp;"_"&amp;J93&amp;"_"&amp;K93&amp;"_"&amp;N93&amp;"_"&amp;O93</f>
        <v>BY05_C_11_11---&gt;BY02_VME 2_17_3_BJBAP.B6R7_A1 </v>
      </c>
      <c r="C93" s="159" t="s">
        <v>2021</v>
      </c>
      <c r="D93" s="159" t="s">
        <v>2022</v>
      </c>
      <c r="E93" s="159">
        <v>11</v>
      </c>
      <c r="F93" s="159">
        <v>11</v>
      </c>
      <c r="G93" s="159"/>
      <c r="H93" s="159" t="s">
        <v>2023</v>
      </c>
      <c r="I93" s="160" t="s">
        <v>2024</v>
      </c>
      <c r="J93" s="161">
        <v>17</v>
      </c>
      <c r="K93" s="160">
        <v>3</v>
      </c>
      <c r="L93" s="159" t="s">
        <v>2025</v>
      </c>
      <c r="M93" s="159" t="s">
        <v>2030</v>
      </c>
      <c r="N93" s="162" t="s">
        <v>1247</v>
      </c>
      <c r="O93" s="159" t="s">
        <v>2027</v>
      </c>
      <c r="P93" s="174"/>
    </row>
    <row r="94" spans="1:16" s="175" customFormat="1" ht="12.75">
      <c r="A94" s="159">
        <v>80</v>
      </c>
      <c r="B94" s="162" t="str">
        <f t="shared" si="2"/>
        <v>BY05_C_11_12---&gt;BY02_VME 2_17_4_BJBAP.B6R7_A2</v>
      </c>
      <c r="C94" s="159" t="s">
        <v>2021</v>
      </c>
      <c r="D94" s="159" t="s">
        <v>2022</v>
      </c>
      <c r="E94" s="159">
        <v>11</v>
      </c>
      <c r="F94" s="159">
        <v>12</v>
      </c>
      <c r="G94" s="159"/>
      <c r="H94" s="159" t="s">
        <v>2023</v>
      </c>
      <c r="I94" s="160" t="s">
        <v>2024</v>
      </c>
      <c r="J94" s="161">
        <v>17</v>
      </c>
      <c r="K94" s="160">
        <v>4</v>
      </c>
      <c r="L94" s="159" t="s">
        <v>2025</v>
      </c>
      <c r="M94" s="159" t="s">
        <v>2030</v>
      </c>
      <c r="N94" s="162" t="s">
        <v>1247</v>
      </c>
      <c r="O94" s="159" t="s">
        <v>2028</v>
      </c>
      <c r="P94" s="174"/>
    </row>
    <row r="95" spans="1:16" s="175" customFormat="1" ht="12.75">
      <c r="A95" s="159">
        <v>81</v>
      </c>
      <c r="B95" s="162" t="str">
        <f t="shared" si="2"/>
        <v>BY05_C_10_1---&gt;BY02_VME 2_18_1_BJBAP.C6R7_A1 </v>
      </c>
      <c r="C95" s="159" t="s">
        <v>2021</v>
      </c>
      <c r="D95" s="159" t="s">
        <v>2022</v>
      </c>
      <c r="E95" s="159">
        <v>10</v>
      </c>
      <c r="F95" s="159">
        <v>1</v>
      </c>
      <c r="G95" s="159"/>
      <c r="H95" s="159" t="s">
        <v>2023</v>
      </c>
      <c r="I95" s="160" t="s">
        <v>2024</v>
      </c>
      <c r="J95" s="161">
        <v>18</v>
      </c>
      <c r="K95" s="160">
        <v>1</v>
      </c>
      <c r="L95" s="159" t="s">
        <v>2025</v>
      </c>
      <c r="M95" s="159" t="s">
        <v>2030</v>
      </c>
      <c r="N95" s="162" t="s">
        <v>1250</v>
      </c>
      <c r="O95" s="159" t="s">
        <v>2027</v>
      </c>
      <c r="P95" s="174"/>
    </row>
    <row r="96" spans="1:16" s="175" customFormat="1" ht="12.75">
      <c r="A96" s="159">
        <v>82</v>
      </c>
      <c r="B96" s="162" t="str">
        <f t="shared" si="2"/>
        <v>BY05_C_10_2---&gt;BY02_VME 2_18_2_BJBAP.C6R7_A2</v>
      </c>
      <c r="C96" s="159" t="s">
        <v>2021</v>
      </c>
      <c r="D96" s="159" t="s">
        <v>2022</v>
      </c>
      <c r="E96" s="159">
        <v>10</v>
      </c>
      <c r="F96" s="159">
        <v>2</v>
      </c>
      <c r="G96" s="159"/>
      <c r="H96" s="159" t="s">
        <v>2023</v>
      </c>
      <c r="I96" s="160" t="s">
        <v>2024</v>
      </c>
      <c r="J96" s="161">
        <v>18</v>
      </c>
      <c r="K96" s="160">
        <v>2</v>
      </c>
      <c r="L96" s="159" t="s">
        <v>2025</v>
      </c>
      <c r="M96" s="159" t="s">
        <v>2030</v>
      </c>
      <c r="N96" s="162" t="s">
        <v>1250</v>
      </c>
      <c r="O96" s="159" t="s">
        <v>2028</v>
      </c>
      <c r="P96" s="174"/>
    </row>
    <row r="97" spans="1:16" s="175" customFormat="1" ht="12.75">
      <c r="A97" s="159">
        <v>83</v>
      </c>
      <c r="B97" s="162" t="str">
        <f t="shared" si="2"/>
        <v>BY05_C_10_3---&gt;BY02_VME 2_18_3_BJBAP.D6R7_A1 </v>
      </c>
      <c r="C97" s="159" t="s">
        <v>2021</v>
      </c>
      <c r="D97" s="159" t="s">
        <v>2022</v>
      </c>
      <c r="E97" s="159">
        <v>10</v>
      </c>
      <c r="F97" s="159">
        <v>3</v>
      </c>
      <c r="G97" s="159"/>
      <c r="H97" s="159" t="s">
        <v>2023</v>
      </c>
      <c r="I97" s="160" t="s">
        <v>2024</v>
      </c>
      <c r="J97" s="161">
        <v>18</v>
      </c>
      <c r="K97" s="160">
        <v>3</v>
      </c>
      <c r="L97" s="159" t="s">
        <v>2025</v>
      </c>
      <c r="M97" s="159" t="s">
        <v>2030</v>
      </c>
      <c r="N97" s="162" t="s">
        <v>3437</v>
      </c>
      <c r="O97" s="159" t="s">
        <v>2027</v>
      </c>
      <c r="P97" s="174"/>
    </row>
    <row r="98" spans="1:16" s="175" customFormat="1" ht="12.75">
      <c r="A98" s="159">
        <v>84</v>
      </c>
      <c r="B98" s="162" t="str">
        <f t="shared" si="2"/>
        <v>BY05_C_10_4---&gt;BY02_VME 2_18_4_BJBAP.D6R7_A2</v>
      </c>
      <c r="C98" s="159" t="s">
        <v>2021</v>
      </c>
      <c r="D98" s="159" t="s">
        <v>2022</v>
      </c>
      <c r="E98" s="159">
        <v>10</v>
      </c>
      <c r="F98" s="159">
        <v>4</v>
      </c>
      <c r="G98" s="159"/>
      <c r="H98" s="159" t="s">
        <v>2023</v>
      </c>
      <c r="I98" s="160" t="s">
        <v>2024</v>
      </c>
      <c r="J98" s="161">
        <v>18</v>
      </c>
      <c r="K98" s="160">
        <v>4</v>
      </c>
      <c r="L98" s="159" t="s">
        <v>2025</v>
      </c>
      <c r="M98" s="159" t="s">
        <v>2030</v>
      </c>
      <c r="N98" s="162" t="s">
        <v>3437</v>
      </c>
      <c r="O98" s="159" t="s">
        <v>2028</v>
      </c>
      <c r="P98" s="174"/>
    </row>
    <row r="99" spans="1:16" s="175" customFormat="1" ht="12.75">
      <c r="A99" s="159">
        <v>85</v>
      </c>
      <c r="B99" s="162" t="str">
        <f t="shared" si="2"/>
        <v>BY05_C_10_5---&gt;BY02_VME 2_19_1_BJBAP.E6R7_A1 </v>
      </c>
      <c r="C99" s="159" t="s">
        <v>2021</v>
      </c>
      <c r="D99" s="159" t="s">
        <v>2022</v>
      </c>
      <c r="E99" s="159">
        <v>10</v>
      </c>
      <c r="F99" s="159">
        <v>5</v>
      </c>
      <c r="G99" s="159"/>
      <c r="H99" s="159" t="s">
        <v>2023</v>
      </c>
      <c r="I99" s="160" t="s">
        <v>2024</v>
      </c>
      <c r="J99" s="161">
        <v>19</v>
      </c>
      <c r="K99" s="160">
        <v>1</v>
      </c>
      <c r="L99" s="159" t="s">
        <v>2025</v>
      </c>
      <c r="M99" s="159" t="s">
        <v>2030</v>
      </c>
      <c r="N99" s="162" t="s">
        <v>3442</v>
      </c>
      <c r="O99" s="159" t="s">
        <v>2027</v>
      </c>
      <c r="P99" s="174"/>
    </row>
    <row r="100" spans="1:16" s="175" customFormat="1" ht="12.75">
      <c r="A100" s="159">
        <v>86</v>
      </c>
      <c r="B100" s="162" t="str">
        <f t="shared" si="2"/>
        <v>BY05_C_10_6---&gt;BY02_VME 2_19_2_BJBAP.E6R7_A2</v>
      </c>
      <c r="C100" s="159" t="s">
        <v>2021</v>
      </c>
      <c r="D100" s="159" t="s">
        <v>2022</v>
      </c>
      <c r="E100" s="159">
        <v>10</v>
      </c>
      <c r="F100" s="159">
        <v>6</v>
      </c>
      <c r="G100" s="159"/>
      <c r="H100" s="159" t="s">
        <v>2023</v>
      </c>
      <c r="I100" s="160" t="s">
        <v>2024</v>
      </c>
      <c r="J100" s="161">
        <v>19</v>
      </c>
      <c r="K100" s="160">
        <v>2</v>
      </c>
      <c r="L100" s="159" t="s">
        <v>2025</v>
      </c>
      <c r="M100" s="159" t="s">
        <v>2030</v>
      </c>
      <c r="N100" s="162" t="s">
        <v>3442</v>
      </c>
      <c r="O100" s="159" t="s">
        <v>2028</v>
      </c>
      <c r="P100" s="174"/>
    </row>
    <row r="101" spans="1:16" s="175" customFormat="1" ht="12.75">
      <c r="A101" s="159">
        <v>87</v>
      </c>
      <c r="B101" s="162" t="str">
        <f t="shared" si="2"/>
        <v>BY05_C_10_7---&gt;BY02_VME 2_19_3_BJBAP.F6R7_A1 </v>
      </c>
      <c r="C101" s="159" t="s">
        <v>2021</v>
      </c>
      <c r="D101" s="159" t="s">
        <v>2022</v>
      </c>
      <c r="E101" s="159">
        <v>10</v>
      </c>
      <c r="F101" s="159">
        <v>7</v>
      </c>
      <c r="G101" s="176"/>
      <c r="H101" s="159" t="s">
        <v>2023</v>
      </c>
      <c r="I101" s="160" t="s">
        <v>2024</v>
      </c>
      <c r="J101" s="161">
        <v>19</v>
      </c>
      <c r="K101" s="160">
        <v>3</v>
      </c>
      <c r="L101" s="159" t="s">
        <v>2025</v>
      </c>
      <c r="M101" s="159" t="s">
        <v>2030</v>
      </c>
      <c r="N101" s="162" t="s">
        <v>3444</v>
      </c>
      <c r="O101" s="159" t="s">
        <v>2027</v>
      </c>
      <c r="P101" s="174"/>
    </row>
    <row r="102" spans="1:16" ht="12.75">
      <c r="A102" s="159">
        <v>88</v>
      </c>
      <c r="B102" s="162" t="str">
        <f t="shared" si="2"/>
        <v>BY05_C_10_8---&gt;BY02_VME 2_19_4_BJBAP.F6R7_A2</v>
      </c>
      <c r="C102" s="159" t="s">
        <v>2021</v>
      </c>
      <c r="D102" s="159" t="s">
        <v>2022</v>
      </c>
      <c r="E102" s="159">
        <v>10</v>
      </c>
      <c r="F102" s="159">
        <v>8</v>
      </c>
      <c r="G102" s="176"/>
      <c r="H102" s="159" t="s">
        <v>2023</v>
      </c>
      <c r="I102" s="160" t="s">
        <v>2024</v>
      </c>
      <c r="J102" s="161">
        <v>19</v>
      </c>
      <c r="K102" s="160">
        <v>4</v>
      </c>
      <c r="L102" s="159" t="s">
        <v>2025</v>
      </c>
      <c r="M102" s="159" t="s">
        <v>2030</v>
      </c>
      <c r="N102" s="162" t="s">
        <v>3444</v>
      </c>
      <c r="O102" s="159" t="s">
        <v>2028</v>
      </c>
      <c r="P102" s="174"/>
    </row>
    <row r="103" spans="1:16" s="151" customFormat="1" ht="12.75">
      <c r="A103" s="159">
        <v>89</v>
      </c>
      <c r="B103" s="162" t="str">
        <f t="shared" si="2"/>
        <v>BY05_C_10_9---&gt;BY02_VME 2_20_1_BJBAP.G6R7_A1 </v>
      </c>
      <c r="C103" s="159" t="s">
        <v>2021</v>
      </c>
      <c r="D103" s="159" t="s">
        <v>2022</v>
      </c>
      <c r="E103" s="159">
        <v>10</v>
      </c>
      <c r="F103" s="159">
        <v>9</v>
      </c>
      <c r="G103" s="176"/>
      <c r="H103" s="159" t="s">
        <v>2023</v>
      </c>
      <c r="I103" s="160" t="s">
        <v>2024</v>
      </c>
      <c r="J103" s="161">
        <v>20</v>
      </c>
      <c r="K103" s="160">
        <v>1</v>
      </c>
      <c r="L103" s="159" t="s">
        <v>2025</v>
      </c>
      <c r="M103" s="159" t="s">
        <v>2030</v>
      </c>
      <c r="N103" s="162" t="s">
        <v>897</v>
      </c>
      <c r="O103" s="159" t="s">
        <v>2027</v>
      </c>
      <c r="P103" s="323"/>
    </row>
    <row r="104" spans="1:16" s="155" customFormat="1" ht="12.75">
      <c r="A104" s="159">
        <v>90</v>
      </c>
      <c r="B104" s="162" t="str">
        <f t="shared" si="2"/>
        <v>BY05_C_10_10---&gt;BY02_VME 2_20_2_BJBAP.G6R7_A2</v>
      </c>
      <c r="C104" s="159" t="s">
        <v>2021</v>
      </c>
      <c r="D104" s="159" t="s">
        <v>2022</v>
      </c>
      <c r="E104" s="159">
        <v>10</v>
      </c>
      <c r="F104" s="159">
        <v>10</v>
      </c>
      <c r="G104" s="176"/>
      <c r="H104" s="159" t="s">
        <v>2023</v>
      </c>
      <c r="I104" s="160" t="s">
        <v>2024</v>
      </c>
      <c r="J104" s="161">
        <v>20</v>
      </c>
      <c r="K104" s="160">
        <v>2</v>
      </c>
      <c r="L104" s="159" t="s">
        <v>2025</v>
      </c>
      <c r="M104" s="159" t="s">
        <v>2030</v>
      </c>
      <c r="N104" s="162" t="s">
        <v>897</v>
      </c>
      <c r="O104" s="159" t="s">
        <v>2028</v>
      </c>
      <c r="P104" s="324"/>
    </row>
    <row r="105" spans="1:16" s="158" customFormat="1" ht="12.75">
      <c r="A105" s="159">
        <v>91</v>
      </c>
      <c r="B105" s="162" t="str">
        <f t="shared" si="2"/>
        <v>BY05_C_10_11---&gt;BY02_VME 2_20_3_BJBAP.H6R7_A1 </v>
      </c>
      <c r="C105" s="159" t="s">
        <v>2021</v>
      </c>
      <c r="D105" s="159" t="s">
        <v>2022</v>
      </c>
      <c r="E105" s="159">
        <v>10</v>
      </c>
      <c r="F105" s="159">
        <v>11</v>
      </c>
      <c r="G105" s="175"/>
      <c r="H105" s="159" t="s">
        <v>2023</v>
      </c>
      <c r="I105" s="160" t="s">
        <v>2024</v>
      </c>
      <c r="J105" s="322">
        <v>20</v>
      </c>
      <c r="K105" s="322">
        <v>3</v>
      </c>
      <c r="L105" s="159" t="s">
        <v>2025</v>
      </c>
      <c r="M105" s="159" t="s">
        <v>2030</v>
      </c>
      <c r="N105" s="162" t="s">
        <v>951</v>
      </c>
      <c r="O105" s="159" t="s">
        <v>2027</v>
      </c>
      <c r="P105" s="327"/>
    </row>
    <row r="106" spans="1:16" s="175" customFormat="1" ht="12.75">
      <c r="A106" s="159">
        <v>92</v>
      </c>
      <c r="B106" s="162" t="str">
        <f t="shared" si="2"/>
        <v>BY05_C_10_12---&gt;BY02_VME 2_20_4_BJBAP.H6R7_A2</v>
      </c>
      <c r="C106" s="159" t="s">
        <v>2021</v>
      </c>
      <c r="D106" s="159" t="s">
        <v>2022</v>
      </c>
      <c r="E106" s="159">
        <v>10</v>
      </c>
      <c r="F106" s="159">
        <v>12</v>
      </c>
      <c r="H106" s="159" t="s">
        <v>2023</v>
      </c>
      <c r="I106" s="160" t="s">
        <v>2024</v>
      </c>
      <c r="J106" s="322">
        <v>20</v>
      </c>
      <c r="K106" s="322">
        <v>4</v>
      </c>
      <c r="L106" s="159" t="s">
        <v>2025</v>
      </c>
      <c r="M106" s="159" t="s">
        <v>2030</v>
      </c>
      <c r="N106" s="162" t="s">
        <v>951</v>
      </c>
      <c r="O106" s="159" t="s">
        <v>2028</v>
      </c>
      <c r="P106" s="174"/>
    </row>
    <row r="107" spans="1:16" s="175" customFormat="1" ht="12.75">
      <c r="A107" s="170">
        <v>93</v>
      </c>
      <c r="B107" s="173" t="str">
        <f t="shared" si="2"/>
        <v>BY05_C_9_1---&gt;BY02_VME 3_5_1_BJBAP.I6R7_A1 </v>
      </c>
      <c r="C107" s="170" t="s">
        <v>2021</v>
      </c>
      <c r="D107" s="170" t="s">
        <v>2022</v>
      </c>
      <c r="E107" s="170">
        <v>9</v>
      </c>
      <c r="F107" s="170">
        <v>1</v>
      </c>
      <c r="G107" s="176"/>
      <c r="H107" s="170" t="s">
        <v>2023</v>
      </c>
      <c r="I107" s="171" t="s">
        <v>2033</v>
      </c>
      <c r="J107" s="171">
        <v>5</v>
      </c>
      <c r="K107" s="172">
        <v>1</v>
      </c>
      <c r="L107" s="170" t="s">
        <v>2025</v>
      </c>
      <c r="M107" s="170" t="s">
        <v>2030</v>
      </c>
      <c r="N107" s="173" t="s">
        <v>2279</v>
      </c>
      <c r="O107" s="170" t="s">
        <v>2027</v>
      </c>
      <c r="P107" s="174"/>
    </row>
    <row r="108" spans="1:16" s="175" customFormat="1" ht="12.75">
      <c r="A108" s="170">
        <v>94</v>
      </c>
      <c r="B108" s="173" t="str">
        <f t="shared" si="2"/>
        <v>BY05_C_9_2---&gt;BY02_VME 3_5_2_BJBAP.I6R7_A2</v>
      </c>
      <c r="C108" s="170" t="s">
        <v>2021</v>
      </c>
      <c r="D108" s="170" t="s">
        <v>2022</v>
      </c>
      <c r="E108" s="170">
        <v>9</v>
      </c>
      <c r="F108" s="170">
        <v>2</v>
      </c>
      <c r="G108" s="176"/>
      <c r="H108" s="170" t="s">
        <v>2023</v>
      </c>
      <c r="I108" s="171" t="s">
        <v>2033</v>
      </c>
      <c r="J108" s="171">
        <v>5</v>
      </c>
      <c r="K108" s="172">
        <v>2</v>
      </c>
      <c r="L108" s="170" t="s">
        <v>2025</v>
      </c>
      <c r="M108" s="170" t="s">
        <v>2030</v>
      </c>
      <c r="N108" s="173" t="s">
        <v>2279</v>
      </c>
      <c r="O108" s="170" t="s">
        <v>2028</v>
      </c>
      <c r="P108" s="174"/>
    </row>
    <row r="109" spans="1:16" s="175" customFormat="1" ht="12.75">
      <c r="A109" s="320">
        <v>95</v>
      </c>
      <c r="B109" s="321" t="str">
        <f t="shared" si="2"/>
        <v>BY05_C_9_3---&gt;BY02_VME 4_13_1_BJBAP.A7R7_A1 </v>
      </c>
      <c r="C109" s="320" t="s">
        <v>2021</v>
      </c>
      <c r="D109" s="320" t="s">
        <v>2022</v>
      </c>
      <c r="E109" s="320">
        <v>9</v>
      </c>
      <c r="F109" s="320">
        <v>3</v>
      </c>
      <c r="G109" s="256"/>
      <c r="H109" s="320" t="s">
        <v>2023</v>
      </c>
      <c r="I109" s="328" t="s">
        <v>2190</v>
      </c>
      <c r="J109" s="328">
        <v>13</v>
      </c>
      <c r="K109" s="329">
        <v>1</v>
      </c>
      <c r="L109" s="320" t="s">
        <v>2025</v>
      </c>
      <c r="M109" s="320" t="s">
        <v>2030</v>
      </c>
      <c r="N109" s="321" t="s">
        <v>1251</v>
      </c>
      <c r="O109" s="320" t="s">
        <v>2027</v>
      </c>
      <c r="P109" s="174"/>
    </row>
    <row r="110" spans="1:16" s="175" customFormat="1" ht="12.75">
      <c r="A110" s="320">
        <v>96</v>
      </c>
      <c r="B110" s="321" t="str">
        <f t="shared" si="2"/>
        <v>BY05_C_9_4---&gt;BY02_VME 4_13_2_BJBAP.A7R7_A2</v>
      </c>
      <c r="C110" s="320" t="s">
        <v>2021</v>
      </c>
      <c r="D110" s="320" t="s">
        <v>2022</v>
      </c>
      <c r="E110" s="320">
        <v>9</v>
      </c>
      <c r="F110" s="320">
        <v>4</v>
      </c>
      <c r="G110" s="256"/>
      <c r="H110" s="320" t="s">
        <v>2023</v>
      </c>
      <c r="I110" s="328" t="s">
        <v>2190</v>
      </c>
      <c r="J110" s="328">
        <v>13</v>
      </c>
      <c r="K110" s="329">
        <v>2</v>
      </c>
      <c r="L110" s="320" t="s">
        <v>2025</v>
      </c>
      <c r="M110" s="320" t="s">
        <v>2030</v>
      </c>
      <c r="N110" s="321" t="s">
        <v>1251</v>
      </c>
      <c r="O110" s="320" t="s">
        <v>2028</v>
      </c>
      <c r="P110" s="174"/>
    </row>
    <row r="111" spans="1:16" s="175" customFormat="1" ht="12.75">
      <c r="A111" s="170">
        <v>97</v>
      </c>
      <c r="B111" s="173" t="str">
        <f t="shared" si="2"/>
        <v>BY05_C_9_5---&gt;BY02_VME 3_5_3_BJBAP.B7R7_A1 </v>
      </c>
      <c r="C111" s="170" t="s">
        <v>2021</v>
      </c>
      <c r="D111" s="170" t="s">
        <v>2022</v>
      </c>
      <c r="E111" s="170">
        <v>9</v>
      </c>
      <c r="F111" s="170">
        <v>5</v>
      </c>
      <c r="G111" s="176"/>
      <c r="H111" s="170" t="s">
        <v>2023</v>
      </c>
      <c r="I111" s="171" t="s">
        <v>2033</v>
      </c>
      <c r="J111" s="330">
        <v>5</v>
      </c>
      <c r="K111" s="330">
        <v>3</v>
      </c>
      <c r="L111" s="170" t="s">
        <v>2025</v>
      </c>
      <c r="M111" s="170" t="s">
        <v>2030</v>
      </c>
      <c r="N111" s="173" t="s">
        <v>1253</v>
      </c>
      <c r="O111" s="170" t="s">
        <v>2027</v>
      </c>
      <c r="P111" s="174"/>
    </row>
    <row r="112" spans="1:16" s="175" customFormat="1" ht="12.75">
      <c r="A112" s="170">
        <v>98</v>
      </c>
      <c r="B112" s="173" t="str">
        <f t="shared" si="2"/>
        <v>BY05_C_9_6---&gt;BY02_VME 3_5_4_BJBAP.B7R7_A2</v>
      </c>
      <c r="C112" s="170" t="s">
        <v>2021</v>
      </c>
      <c r="D112" s="170" t="s">
        <v>2022</v>
      </c>
      <c r="E112" s="170">
        <v>9</v>
      </c>
      <c r="F112" s="170">
        <v>6</v>
      </c>
      <c r="G112" s="176"/>
      <c r="H112" s="170" t="s">
        <v>2023</v>
      </c>
      <c r="I112" s="171" t="s">
        <v>2033</v>
      </c>
      <c r="J112" s="330">
        <v>5</v>
      </c>
      <c r="K112" s="330">
        <v>4</v>
      </c>
      <c r="L112" s="170" t="s">
        <v>2025</v>
      </c>
      <c r="M112" s="170" t="s">
        <v>2030</v>
      </c>
      <c r="N112" s="173" t="s">
        <v>1253</v>
      </c>
      <c r="O112" s="170" t="s">
        <v>2028</v>
      </c>
      <c r="P112" s="174"/>
    </row>
    <row r="113" spans="1:16" s="175" customFormat="1" ht="12.75">
      <c r="A113" s="320">
        <v>99</v>
      </c>
      <c r="B113" s="321" t="str">
        <f t="shared" si="2"/>
        <v>BY05_C_9_7---&gt;BY02_VME 4_13_3_BJBAP.A8R7_A1 </v>
      </c>
      <c r="C113" s="320" t="s">
        <v>2021</v>
      </c>
      <c r="D113" s="320" t="s">
        <v>2022</v>
      </c>
      <c r="E113" s="320">
        <v>9</v>
      </c>
      <c r="F113" s="320">
        <v>7</v>
      </c>
      <c r="G113" s="256"/>
      <c r="H113" s="320" t="s">
        <v>2023</v>
      </c>
      <c r="I113" s="329" t="s">
        <v>2190</v>
      </c>
      <c r="J113" s="65">
        <v>13</v>
      </c>
      <c r="K113" s="65">
        <v>3</v>
      </c>
      <c r="L113" s="320" t="s">
        <v>2025</v>
      </c>
      <c r="M113" s="320" t="s">
        <v>2030</v>
      </c>
      <c r="N113" s="321" t="s">
        <v>1256</v>
      </c>
      <c r="O113" s="320" t="s">
        <v>2027</v>
      </c>
      <c r="P113" s="174"/>
    </row>
    <row r="114" spans="1:16" s="175" customFormat="1" ht="12.75">
      <c r="A114" s="320">
        <v>100</v>
      </c>
      <c r="B114" s="321" t="str">
        <f t="shared" si="2"/>
        <v>BY05_C_9_8---&gt;BY02_VME 4_13_4_BJBAP.A8R7_A2</v>
      </c>
      <c r="C114" s="320" t="s">
        <v>2021</v>
      </c>
      <c r="D114" s="320" t="s">
        <v>2022</v>
      </c>
      <c r="E114" s="320">
        <v>9</v>
      </c>
      <c r="F114" s="320">
        <v>8</v>
      </c>
      <c r="G114" s="256"/>
      <c r="H114" s="320" t="s">
        <v>2023</v>
      </c>
      <c r="I114" s="329" t="s">
        <v>2190</v>
      </c>
      <c r="J114" s="65">
        <v>13</v>
      </c>
      <c r="K114" s="65">
        <v>4</v>
      </c>
      <c r="L114" s="320" t="s">
        <v>2025</v>
      </c>
      <c r="M114" s="320" t="s">
        <v>2030</v>
      </c>
      <c r="N114" s="321" t="s">
        <v>1256</v>
      </c>
      <c r="O114" s="320" t="s">
        <v>2028</v>
      </c>
      <c r="P114" s="174"/>
    </row>
    <row r="115" spans="1:16" s="175" customFormat="1" ht="12.75">
      <c r="A115" s="170">
        <v>101</v>
      </c>
      <c r="B115" s="173" t="str">
        <f t="shared" si="2"/>
        <v>BY05_C_9_9---&gt;BY02_VME 3_6_1_BJBAP.B8R7_A1 </v>
      </c>
      <c r="C115" s="170" t="s">
        <v>2021</v>
      </c>
      <c r="D115" s="170" t="s">
        <v>2022</v>
      </c>
      <c r="E115" s="170">
        <v>9</v>
      </c>
      <c r="F115" s="170">
        <v>9</v>
      </c>
      <c r="G115" s="176"/>
      <c r="H115" s="170" t="s">
        <v>2023</v>
      </c>
      <c r="I115" s="171" t="s">
        <v>2033</v>
      </c>
      <c r="J115" s="330">
        <v>6</v>
      </c>
      <c r="K115" s="330">
        <v>1</v>
      </c>
      <c r="L115" s="170" t="s">
        <v>2025</v>
      </c>
      <c r="M115" s="170" t="s">
        <v>2030</v>
      </c>
      <c r="N115" s="173" t="s">
        <v>3452</v>
      </c>
      <c r="O115" s="170" t="s">
        <v>2027</v>
      </c>
      <c r="P115" s="174"/>
    </row>
    <row r="116" spans="1:16" s="175" customFormat="1" ht="12.75">
      <c r="A116" s="170">
        <v>102</v>
      </c>
      <c r="B116" s="173" t="str">
        <f t="shared" si="2"/>
        <v>BY05_C_9_10---&gt;BY02_VME 3_6_2_BJBAP.B8R7_A2</v>
      </c>
      <c r="C116" s="170" t="s">
        <v>2021</v>
      </c>
      <c r="D116" s="170" t="s">
        <v>2022</v>
      </c>
      <c r="E116" s="170">
        <v>9</v>
      </c>
      <c r="F116" s="170">
        <v>10</v>
      </c>
      <c r="G116" s="176"/>
      <c r="H116" s="170" t="s">
        <v>2023</v>
      </c>
      <c r="I116" s="171" t="s">
        <v>2033</v>
      </c>
      <c r="J116" s="330">
        <v>6</v>
      </c>
      <c r="K116" s="330">
        <v>2</v>
      </c>
      <c r="L116" s="170" t="s">
        <v>2025</v>
      </c>
      <c r="M116" s="170" t="s">
        <v>2030</v>
      </c>
      <c r="N116" s="173" t="s">
        <v>3452</v>
      </c>
      <c r="O116" s="170" t="s">
        <v>2028</v>
      </c>
      <c r="P116" s="174"/>
    </row>
    <row r="117" spans="1:16" s="175" customFormat="1" ht="12.75">
      <c r="A117" s="320">
        <v>103</v>
      </c>
      <c r="B117" s="321" t="str">
        <f t="shared" si="2"/>
        <v>BY05_C_9_11---&gt;BY02_VME 4_14_1_BJBAP.A9R7_A1 </v>
      </c>
      <c r="C117" s="320" t="s">
        <v>2021</v>
      </c>
      <c r="D117" s="320" t="s">
        <v>2022</v>
      </c>
      <c r="E117" s="320">
        <v>9</v>
      </c>
      <c r="F117" s="320">
        <v>11</v>
      </c>
      <c r="G117" s="320"/>
      <c r="H117" s="320" t="s">
        <v>2023</v>
      </c>
      <c r="I117" s="329" t="s">
        <v>2190</v>
      </c>
      <c r="J117" s="328">
        <v>14</v>
      </c>
      <c r="K117" s="329">
        <v>1</v>
      </c>
      <c r="L117" s="320" t="s">
        <v>2025</v>
      </c>
      <c r="M117" s="320" t="s">
        <v>2030</v>
      </c>
      <c r="N117" s="321" t="s">
        <v>1259</v>
      </c>
      <c r="O117" s="320" t="s">
        <v>2027</v>
      </c>
      <c r="P117" s="174"/>
    </row>
    <row r="118" spans="1:16" s="175" customFormat="1" ht="12.75">
      <c r="A118" s="320">
        <v>104</v>
      </c>
      <c r="B118" s="321" t="str">
        <f t="shared" si="2"/>
        <v>BY05_C_9_12---&gt;BY02_VME 4_14_2_BJBAP.A9R7_A2</v>
      </c>
      <c r="C118" s="320" t="s">
        <v>2021</v>
      </c>
      <c r="D118" s="320" t="s">
        <v>2022</v>
      </c>
      <c r="E118" s="320">
        <v>9</v>
      </c>
      <c r="F118" s="320">
        <v>12</v>
      </c>
      <c r="G118" s="320"/>
      <c r="H118" s="320" t="s">
        <v>2023</v>
      </c>
      <c r="I118" s="329" t="s">
        <v>2190</v>
      </c>
      <c r="J118" s="328">
        <v>14</v>
      </c>
      <c r="K118" s="329">
        <v>2</v>
      </c>
      <c r="L118" s="320" t="s">
        <v>2025</v>
      </c>
      <c r="M118" s="320" t="s">
        <v>2030</v>
      </c>
      <c r="N118" s="321" t="s">
        <v>1259</v>
      </c>
      <c r="O118" s="320" t="s">
        <v>2028</v>
      </c>
      <c r="P118" s="174"/>
    </row>
    <row r="119" spans="1:16" s="176" customFormat="1" ht="12.75">
      <c r="A119" s="170">
        <v>105</v>
      </c>
      <c r="B119" s="173" t="str">
        <f t="shared" si="2"/>
        <v>BY05_C_8_1---&gt;BY02_VME 3_6_3_BJBAP.B9R7_A1 </v>
      </c>
      <c r="C119" s="170" t="s">
        <v>2021</v>
      </c>
      <c r="D119" s="170" t="s">
        <v>2022</v>
      </c>
      <c r="E119" s="170">
        <v>8</v>
      </c>
      <c r="F119" s="170">
        <v>1</v>
      </c>
      <c r="G119" s="170"/>
      <c r="H119" s="170" t="s">
        <v>2023</v>
      </c>
      <c r="I119" s="171" t="s">
        <v>2033</v>
      </c>
      <c r="J119" s="171">
        <v>6</v>
      </c>
      <c r="K119" s="172">
        <v>3</v>
      </c>
      <c r="L119" s="170" t="s">
        <v>2025</v>
      </c>
      <c r="M119" s="170" t="s">
        <v>2030</v>
      </c>
      <c r="N119" s="173" t="s">
        <v>885</v>
      </c>
      <c r="O119" s="170" t="s">
        <v>2027</v>
      </c>
      <c r="P119" s="177"/>
    </row>
    <row r="120" spans="1:16" s="176" customFormat="1" ht="12.75">
      <c r="A120" s="170">
        <v>106</v>
      </c>
      <c r="B120" s="173" t="str">
        <f t="shared" si="2"/>
        <v>BY05_C_8_2---&gt;BY02_VME 3_6_4_BJBAP.B9R7_A2</v>
      </c>
      <c r="C120" s="170" t="s">
        <v>2021</v>
      </c>
      <c r="D120" s="170" t="s">
        <v>2022</v>
      </c>
      <c r="E120" s="170">
        <v>8</v>
      </c>
      <c r="F120" s="170">
        <v>2</v>
      </c>
      <c r="G120" s="170"/>
      <c r="H120" s="170" t="s">
        <v>2023</v>
      </c>
      <c r="I120" s="171" t="s">
        <v>2033</v>
      </c>
      <c r="J120" s="330">
        <v>6</v>
      </c>
      <c r="K120" s="330">
        <v>4</v>
      </c>
      <c r="L120" s="170" t="s">
        <v>2025</v>
      </c>
      <c r="M120" s="170" t="s">
        <v>2030</v>
      </c>
      <c r="N120" s="173" t="s">
        <v>885</v>
      </c>
      <c r="O120" s="170" t="s">
        <v>2028</v>
      </c>
      <c r="P120" s="177"/>
    </row>
    <row r="121" spans="1:16" s="176" customFormat="1" ht="12.75">
      <c r="A121" s="170">
        <v>107</v>
      </c>
      <c r="B121" s="173" t="str">
        <f t="shared" si="2"/>
        <v>BY05_C_8_3---&gt;BY02_VME 3_7_1_BJBAP.A10R7_A1 </v>
      </c>
      <c r="C121" s="170" t="s">
        <v>2021</v>
      </c>
      <c r="D121" s="170" t="s">
        <v>2022</v>
      </c>
      <c r="E121" s="170">
        <v>8</v>
      </c>
      <c r="F121" s="170">
        <v>3</v>
      </c>
      <c r="G121" s="170"/>
      <c r="H121" s="170" t="s">
        <v>2023</v>
      </c>
      <c r="I121" s="171" t="s">
        <v>2033</v>
      </c>
      <c r="J121" s="330">
        <v>7</v>
      </c>
      <c r="K121" s="330">
        <v>1</v>
      </c>
      <c r="L121" s="170" t="s">
        <v>2025</v>
      </c>
      <c r="M121" s="170" t="s">
        <v>2030</v>
      </c>
      <c r="N121" s="173" t="s">
        <v>1262</v>
      </c>
      <c r="O121" s="170" t="s">
        <v>2027</v>
      </c>
      <c r="P121" s="177"/>
    </row>
    <row r="122" spans="1:16" s="176" customFormat="1" ht="12.75">
      <c r="A122" s="170">
        <v>108</v>
      </c>
      <c r="B122" s="173" t="str">
        <f t="shared" si="2"/>
        <v>BY05_C_8_4---&gt;BY02_VME 3_7_2_BJBAP.A10R7_A2</v>
      </c>
      <c r="C122" s="170" t="s">
        <v>2021</v>
      </c>
      <c r="D122" s="170" t="s">
        <v>2022</v>
      </c>
      <c r="E122" s="170">
        <v>8</v>
      </c>
      <c r="F122" s="170">
        <v>4</v>
      </c>
      <c r="G122" s="170"/>
      <c r="H122" s="170" t="s">
        <v>2023</v>
      </c>
      <c r="I122" s="171" t="s">
        <v>2033</v>
      </c>
      <c r="J122" s="330">
        <v>7</v>
      </c>
      <c r="K122" s="330">
        <v>2</v>
      </c>
      <c r="L122" s="170" t="s">
        <v>2025</v>
      </c>
      <c r="M122" s="170" t="s">
        <v>2030</v>
      </c>
      <c r="N122" s="173" t="s">
        <v>1262</v>
      </c>
      <c r="O122" s="170" t="s">
        <v>2028</v>
      </c>
      <c r="P122" s="177"/>
    </row>
    <row r="124" spans="1:16" s="176" customFormat="1" ht="15.75">
      <c r="A124" s="170"/>
      <c r="B124" s="170"/>
      <c r="C124" s="170"/>
      <c r="D124" s="170"/>
      <c r="E124" s="149" t="s">
        <v>2039</v>
      </c>
      <c r="F124" s="170"/>
      <c r="H124" s="170"/>
      <c r="I124" s="171"/>
      <c r="J124" s="171"/>
      <c r="K124" s="172"/>
      <c r="L124" s="170"/>
      <c r="M124" s="170"/>
      <c r="N124" s="173"/>
      <c r="O124" s="170"/>
      <c r="P124" s="177"/>
    </row>
    <row r="125" spans="1:16" s="151" customFormat="1" ht="12.75">
      <c r="A125" s="150"/>
      <c r="B125" s="338"/>
      <c r="C125" s="367" t="s">
        <v>2013</v>
      </c>
      <c r="D125" s="367"/>
      <c r="E125" s="367"/>
      <c r="F125" s="367"/>
      <c r="G125" s="150"/>
      <c r="H125" s="367" t="s">
        <v>2014</v>
      </c>
      <c r="I125" s="367"/>
      <c r="J125" s="367"/>
      <c r="K125" s="367"/>
      <c r="L125" s="150"/>
      <c r="M125" s="150"/>
      <c r="O125" s="339"/>
      <c r="P125" s="152"/>
    </row>
    <row r="126" spans="1:16" s="155" customFormat="1" ht="24">
      <c r="A126" s="153" t="s">
        <v>3621</v>
      </c>
      <c r="B126" s="153" t="s">
        <v>2015</v>
      </c>
      <c r="C126" s="153" t="s">
        <v>2016</v>
      </c>
      <c r="D126" s="153" t="s">
        <v>3622</v>
      </c>
      <c r="E126" s="153" t="s">
        <v>2017</v>
      </c>
      <c r="F126" s="153" t="s">
        <v>3623</v>
      </c>
      <c r="G126" s="153" t="s">
        <v>2018</v>
      </c>
      <c r="H126" s="153" t="s">
        <v>2016</v>
      </c>
      <c r="I126" s="153" t="s">
        <v>3622</v>
      </c>
      <c r="J126" s="153" t="s">
        <v>2017</v>
      </c>
      <c r="K126" s="153" t="s">
        <v>3623</v>
      </c>
      <c r="L126" s="153" t="s">
        <v>2019</v>
      </c>
      <c r="M126" s="368" t="s">
        <v>2020</v>
      </c>
      <c r="N126" s="368"/>
      <c r="O126" s="368"/>
      <c r="P126" s="154"/>
    </row>
    <row r="128" spans="1:16" s="176" customFormat="1" ht="12.75">
      <c r="A128" s="320">
        <v>109</v>
      </c>
      <c r="B128" s="321" t="str">
        <f>C128&amp;"_"&amp;D128&amp;"_"&amp;E128&amp;"_"&amp;F128&amp;"---&gt;"&amp;H128&amp;"_"&amp;I128&amp;"_"&amp;J128&amp;"_"&amp;K128&amp;"_"&amp;N128&amp;"_"&amp;O128</f>
        <v>BY05_C_8_5---&gt;BY02_VME 4_14_3_BJBAP.A11R7_A1 </v>
      </c>
      <c r="C128" s="320" t="s">
        <v>2021</v>
      </c>
      <c r="D128" s="320" t="s">
        <v>2022</v>
      </c>
      <c r="E128" s="320">
        <v>8</v>
      </c>
      <c r="F128" s="320">
        <v>5</v>
      </c>
      <c r="G128" s="320"/>
      <c r="H128" s="320" t="s">
        <v>2023</v>
      </c>
      <c r="I128" s="329" t="s">
        <v>2190</v>
      </c>
      <c r="J128" s="65">
        <v>14</v>
      </c>
      <c r="K128" s="65">
        <v>3</v>
      </c>
      <c r="L128" s="320" t="s">
        <v>2025</v>
      </c>
      <c r="M128" s="320" t="s">
        <v>2030</v>
      </c>
      <c r="N128" s="321" t="s">
        <v>1265</v>
      </c>
      <c r="O128" s="320" t="s">
        <v>2027</v>
      </c>
      <c r="P128" s="177"/>
    </row>
    <row r="129" spans="1:16" s="176" customFormat="1" ht="12.75">
      <c r="A129" s="320">
        <v>110</v>
      </c>
      <c r="B129" s="321" t="str">
        <f>C129&amp;"_"&amp;D129&amp;"_"&amp;E129&amp;"_"&amp;F129&amp;"---&gt;"&amp;H129&amp;"_"&amp;I129&amp;"_"&amp;J129&amp;"_"&amp;K129&amp;"_"&amp;N129&amp;"_"&amp;O129</f>
        <v>BY05_C_8_6---&gt;BY02_VME 4_14_4_BJBAP.A11R7_A2</v>
      </c>
      <c r="C129" s="320" t="s">
        <v>2021</v>
      </c>
      <c r="D129" s="320" t="s">
        <v>2022</v>
      </c>
      <c r="E129" s="320">
        <v>8</v>
      </c>
      <c r="F129" s="320">
        <v>6</v>
      </c>
      <c r="G129" s="320"/>
      <c r="H129" s="320" t="s">
        <v>2023</v>
      </c>
      <c r="I129" s="329" t="s">
        <v>2190</v>
      </c>
      <c r="J129" s="65">
        <v>14</v>
      </c>
      <c r="K129" s="65">
        <v>4</v>
      </c>
      <c r="L129" s="320" t="s">
        <v>2025</v>
      </c>
      <c r="M129" s="320" t="s">
        <v>2030</v>
      </c>
      <c r="N129" s="321" t="s">
        <v>1265</v>
      </c>
      <c r="O129" s="320" t="s">
        <v>2028</v>
      </c>
      <c r="P129" s="177"/>
    </row>
    <row r="130" spans="1:16" s="176" customFormat="1" ht="12.75">
      <c r="A130" s="170">
        <v>111</v>
      </c>
      <c r="B130" s="173" t="str">
        <f>C130&amp;"_"&amp;D130&amp;"_"&amp;E130&amp;"_"&amp;F130&amp;"---&gt;"&amp;H130&amp;"_"&amp;I130&amp;"_"&amp;J130&amp;"_"&amp;K130&amp;"_"&amp;N130&amp;"_"&amp;O130</f>
        <v>BY05_C_7_1---&gt;BY02_VME 3_7_3_BJBAP.B11R7_A1 </v>
      </c>
      <c r="C130" s="170" t="s">
        <v>2021</v>
      </c>
      <c r="D130" s="170" t="s">
        <v>2022</v>
      </c>
      <c r="E130" s="170">
        <v>7</v>
      </c>
      <c r="F130" s="170">
        <v>1</v>
      </c>
      <c r="G130" s="170"/>
      <c r="H130" s="170" t="s">
        <v>2023</v>
      </c>
      <c r="I130" s="171" t="s">
        <v>2033</v>
      </c>
      <c r="J130" s="330">
        <v>7</v>
      </c>
      <c r="K130" s="330">
        <v>3</v>
      </c>
      <c r="L130" s="170" t="s">
        <v>2025</v>
      </c>
      <c r="M130" s="170" t="s">
        <v>2030</v>
      </c>
      <c r="N130" s="173" t="s">
        <v>3457</v>
      </c>
      <c r="O130" s="170" t="s">
        <v>2027</v>
      </c>
      <c r="P130" s="177"/>
    </row>
    <row r="131" spans="1:16" s="176" customFormat="1" ht="12.75">
      <c r="A131" s="170">
        <v>112</v>
      </c>
      <c r="B131" s="173" t="str">
        <f>C131&amp;"_"&amp;D131&amp;"_"&amp;E131&amp;"_"&amp;F131&amp;"---&gt;"&amp;H131&amp;"_"&amp;I131&amp;"_"&amp;J131&amp;"_"&amp;K131&amp;"_"&amp;N131&amp;"_"&amp;O131</f>
        <v>BY05_C_7_2---&gt;BY02_VME 3_7_4_BJBAP.B11R7_A2</v>
      </c>
      <c r="C131" s="170" t="s">
        <v>2021</v>
      </c>
      <c r="D131" s="170" t="s">
        <v>2022</v>
      </c>
      <c r="E131" s="170">
        <v>7</v>
      </c>
      <c r="F131" s="170">
        <v>2</v>
      </c>
      <c r="G131" s="170"/>
      <c r="H131" s="170" t="s">
        <v>2023</v>
      </c>
      <c r="I131" s="171" t="s">
        <v>2033</v>
      </c>
      <c r="J131" s="330">
        <v>7</v>
      </c>
      <c r="K131" s="330">
        <v>4</v>
      </c>
      <c r="L131" s="170" t="s">
        <v>2025</v>
      </c>
      <c r="M131" s="170" t="s">
        <v>2030</v>
      </c>
      <c r="N131" s="173" t="s">
        <v>3457</v>
      </c>
      <c r="O131" s="170" t="s">
        <v>2028</v>
      </c>
      <c r="P131" s="177"/>
    </row>
    <row r="132" spans="1:16" s="176" customFormat="1" ht="12.75">
      <c r="A132" s="163">
        <v>113</v>
      </c>
      <c r="B132" s="168" t="str">
        <f aca="true" t="shared" si="3" ref="B132:B159">C132&amp;"_"&amp;D132&amp;"_"&amp;E132&amp;"_"&amp;F132&amp;"---&gt;"&amp;H132&amp;"_"&amp;I132&amp;"_"&amp;J132&amp;"_"&amp;K132&amp;"_"&amp;N132&amp;"_"&amp;O132</f>
        <v>BY05_F_1_7---&gt;BY02_VME 1 _8_1_BYPLM.A12L7_A1 </v>
      </c>
      <c r="C132" s="163" t="s">
        <v>2021</v>
      </c>
      <c r="D132" s="163" t="s">
        <v>2031</v>
      </c>
      <c r="E132" s="163">
        <v>1</v>
      </c>
      <c r="F132" s="163">
        <v>7</v>
      </c>
      <c r="G132" s="163"/>
      <c r="H132" s="163" t="s">
        <v>2023</v>
      </c>
      <c r="I132" s="166" t="s">
        <v>2029</v>
      </c>
      <c r="J132" s="166">
        <v>8</v>
      </c>
      <c r="K132" s="167">
        <v>1</v>
      </c>
      <c r="L132" s="163" t="s">
        <v>2025</v>
      </c>
      <c r="M132" s="163" t="s">
        <v>2032</v>
      </c>
      <c r="N132" s="168" t="s">
        <v>1267</v>
      </c>
      <c r="O132" s="163" t="s">
        <v>2027</v>
      </c>
      <c r="P132" s="177"/>
    </row>
    <row r="133" spans="1:16" s="176" customFormat="1" ht="12.75">
      <c r="A133" s="163">
        <v>114</v>
      </c>
      <c r="B133" s="168" t="str">
        <f t="shared" si="3"/>
        <v>BY05_F_1_8---&gt;BY02_VME 1 _8_2_BYPLM.A12L7_A2</v>
      </c>
      <c r="C133" s="163" t="s">
        <v>2021</v>
      </c>
      <c r="D133" s="163" t="s">
        <v>2031</v>
      </c>
      <c r="E133" s="163">
        <v>1</v>
      </c>
      <c r="F133" s="163">
        <v>8</v>
      </c>
      <c r="G133" s="163"/>
      <c r="H133" s="163" t="s">
        <v>2023</v>
      </c>
      <c r="I133" s="166" t="s">
        <v>2029</v>
      </c>
      <c r="J133" s="166">
        <v>8</v>
      </c>
      <c r="K133" s="167">
        <v>2</v>
      </c>
      <c r="L133" s="163" t="s">
        <v>2025</v>
      </c>
      <c r="M133" s="163" t="s">
        <v>2032</v>
      </c>
      <c r="N133" s="168" t="s">
        <v>1267</v>
      </c>
      <c r="O133" s="163" t="s">
        <v>2028</v>
      </c>
      <c r="P133" s="177"/>
    </row>
    <row r="134" spans="1:16" s="176" customFormat="1" ht="12.75">
      <c r="A134" s="163">
        <v>115</v>
      </c>
      <c r="B134" s="168" t="str">
        <f t="shared" si="3"/>
        <v>BY05_F_2_7---&gt;BY02_VME 1 _8_3_BYPLM.A13L7_A1 </v>
      </c>
      <c r="C134" s="163" t="s">
        <v>2021</v>
      </c>
      <c r="D134" s="163" t="s">
        <v>2031</v>
      </c>
      <c r="E134" s="163">
        <v>2</v>
      </c>
      <c r="F134" s="163">
        <v>7</v>
      </c>
      <c r="G134" s="163"/>
      <c r="H134" s="163" t="s">
        <v>2023</v>
      </c>
      <c r="I134" s="166" t="s">
        <v>2029</v>
      </c>
      <c r="J134" s="166">
        <v>8</v>
      </c>
      <c r="K134" s="167">
        <v>3</v>
      </c>
      <c r="L134" s="163" t="s">
        <v>2025</v>
      </c>
      <c r="M134" s="163" t="s">
        <v>2032</v>
      </c>
      <c r="N134" s="168" t="s">
        <v>1271</v>
      </c>
      <c r="O134" s="163" t="s">
        <v>2027</v>
      </c>
      <c r="P134" s="177"/>
    </row>
    <row r="135" spans="1:16" s="176" customFormat="1" ht="12.75">
      <c r="A135" s="163">
        <v>116</v>
      </c>
      <c r="B135" s="168" t="str">
        <f t="shared" si="3"/>
        <v>BY05_F_2_8---&gt;BY02_VME 1 _8_4_BYPLM.A13L7_A2</v>
      </c>
      <c r="C135" s="163" t="s">
        <v>2021</v>
      </c>
      <c r="D135" s="163" t="s">
        <v>2031</v>
      </c>
      <c r="E135" s="163">
        <v>2</v>
      </c>
      <c r="F135" s="163">
        <v>8</v>
      </c>
      <c r="G135" s="163"/>
      <c r="H135" s="163" t="s">
        <v>2023</v>
      </c>
      <c r="I135" s="166" t="s">
        <v>2029</v>
      </c>
      <c r="J135" s="166">
        <v>8</v>
      </c>
      <c r="K135" s="167">
        <v>4</v>
      </c>
      <c r="L135" s="163" t="s">
        <v>2025</v>
      </c>
      <c r="M135" s="163" t="s">
        <v>2032</v>
      </c>
      <c r="N135" s="168" t="s">
        <v>1271</v>
      </c>
      <c r="O135" s="163" t="s">
        <v>2028</v>
      </c>
      <c r="P135" s="177"/>
    </row>
    <row r="136" spans="1:16" s="176" customFormat="1" ht="12.75">
      <c r="A136" s="163">
        <v>117</v>
      </c>
      <c r="B136" s="168" t="str">
        <f t="shared" si="3"/>
        <v>BY05_F_3_7---&gt;BY02_VME 1 _9_1_BYPLM.A14L7_A1 </v>
      </c>
      <c r="C136" s="163" t="s">
        <v>2021</v>
      </c>
      <c r="D136" s="163" t="s">
        <v>2031</v>
      </c>
      <c r="E136" s="163">
        <v>3</v>
      </c>
      <c r="F136" s="163">
        <v>7</v>
      </c>
      <c r="G136" s="163"/>
      <c r="H136" s="163" t="s">
        <v>2023</v>
      </c>
      <c r="I136" s="166" t="s">
        <v>2029</v>
      </c>
      <c r="J136" s="166">
        <v>9</v>
      </c>
      <c r="K136" s="167">
        <v>1</v>
      </c>
      <c r="L136" s="163" t="s">
        <v>2025</v>
      </c>
      <c r="M136" s="163" t="s">
        <v>2032</v>
      </c>
      <c r="N136" s="168" t="s">
        <v>1275</v>
      </c>
      <c r="O136" s="163" t="s">
        <v>2027</v>
      </c>
      <c r="P136" s="177"/>
    </row>
    <row r="137" spans="1:16" s="176" customFormat="1" ht="12.75">
      <c r="A137" s="163">
        <v>118</v>
      </c>
      <c r="B137" s="168" t="str">
        <f t="shared" si="3"/>
        <v>BY05_F_3_8---&gt;BY02_VME 1 _9_2_BYPLM.A14L7_A2</v>
      </c>
      <c r="C137" s="163" t="s">
        <v>2021</v>
      </c>
      <c r="D137" s="163" t="s">
        <v>2031</v>
      </c>
      <c r="E137" s="163">
        <v>3</v>
      </c>
      <c r="F137" s="163">
        <v>8</v>
      </c>
      <c r="G137" s="163"/>
      <c r="H137" s="163" t="s">
        <v>2023</v>
      </c>
      <c r="I137" s="166" t="s">
        <v>2029</v>
      </c>
      <c r="J137" s="166">
        <v>9</v>
      </c>
      <c r="K137" s="167">
        <v>2</v>
      </c>
      <c r="L137" s="163" t="s">
        <v>2025</v>
      </c>
      <c r="M137" s="163" t="s">
        <v>2032</v>
      </c>
      <c r="N137" s="168" t="s">
        <v>1275</v>
      </c>
      <c r="O137" s="163" t="s">
        <v>2028</v>
      </c>
      <c r="P137" s="177"/>
    </row>
    <row r="138" spans="1:16" s="176" customFormat="1" ht="12.75">
      <c r="A138" s="163">
        <v>119</v>
      </c>
      <c r="B138" s="168" t="str">
        <f t="shared" si="3"/>
        <v>BY05_F_4_7---&gt;BY02_VME 1 _9_3_BYPLM.A15L7_A1 </v>
      </c>
      <c r="C138" s="163" t="s">
        <v>2021</v>
      </c>
      <c r="D138" s="163" t="s">
        <v>2031</v>
      </c>
      <c r="E138" s="163">
        <v>4</v>
      </c>
      <c r="F138" s="163">
        <v>7</v>
      </c>
      <c r="G138" s="163"/>
      <c r="H138" s="163" t="s">
        <v>2023</v>
      </c>
      <c r="I138" s="166" t="s">
        <v>2029</v>
      </c>
      <c r="J138" s="166">
        <v>9</v>
      </c>
      <c r="K138" s="167">
        <v>3</v>
      </c>
      <c r="L138" s="163" t="s">
        <v>2025</v>
      </c>
      <c r="M138" s="163" t="s">
        <v>2032</v>
      </c>
      <c r="N138" s="168" t="s">
        <v>1279</v>
      </c>
      <c r="O138" s="163" t="s">
        <v>2027</v>
      </c>
      <c r="P138" s="177"/>
    </row>
    <row r="139" spans="1:16" s="176" customFormat="1" ht="12.75">
      <c r="A139" s="163">
        <v>120</v>
      </c>
      <c r="B139" s="168" t="str">
        <f t="shared" si="3"/>
        <v>BY05_F_4_8---&gt;BY02_VME 1 _9_4_BYPLM.A15L7_A2</v>
      </c>
      <c r="C139" s="163" t="s">
        <v>2021</v>
      </c>
      <c r="D139" s="163" t="s">
        <v>2031</v>
      </c>
      <c r="E139" s="163">
        <v>4</v>
      </c>
      <c r="F139" s="163">
        <v>8</v>
      </c>
      <c r="G139" s="163"/>
      <c r="H139" s="163" t="s">
        <v>2023</v>
      </c>
      <c r="I139" s="166" t="s">
        <v>2029</v>
      </c>
      <c r="J139" s="166">
        <v>9</v>
      </c>
      <c r="K139" s="167">
        <v>4</v>
      </c>
      <c r="L139" s="163" t="s">
        <v>2025</v>
      </c>
      <c r="M139" s="163" t="s">
        <v>2032</v>
      </c>
      <c r="N139" s="168" t="s">
        <v>1279</v>
      </c>
      <c r="O139" s="163" t="s">
        <v>2028</v>
      </c>
      <c r="P139" s="177"/>
    </row>
    <row r="140" spans="1:15" ht="12.75">
      <c r="A140" s="163">
        <v>121</v>
      </c>
      <c r="B140" s="168" t="str">
        <f t="shared" si="3"/>
        <v>BY05_F_5_7---&gt;BY02_VME 1 _10_1_BYPLM.A16L7_A1 </v>
      </c>
      <c r="C140" s="163" t="s">
        <v>2021</v>
      </c>
      <c r="D140" s="163" t="s">
        <v>2031</v>
      </c>
      <c r="E140" s="163">
        <v>5</v>
      </c>
      <c r="F140" s="163">
        <v>7</v>
      </c>
      <c r="G140" s="163"/>
      <c r="H140" s="163" t="s">
        <v>2023</v>
      </c>
      <c r="I140" s="166" t="s">
        <v>2029</v>
      </c>
      <c r="J140" s="166">
        <v>10</v>
      </c>
      <c r="K140" s="167">
        <v>1</v>
      </c>
      <c r="L140" s="163" t="s">
        <v>2025</v>
      </c>
      <c r="M140" s="163" t="s">
        <v>2032</v>
      </c>
      <c r="N140" s="168" t="s">
        <v>1283</v>
      </c>
      <c r="O140" s="163" t="s">
        <v>2027</v>
      </c>
    </row>
    <row r="141" spans="1:16" s="151" customFormat="1" ht="12.75">
      <c r="A141" s="163">
        <v>122</v>
      </c>
      <c r="B141" s="168" t="str">
        <f t="shared" si="3"/>
        <v>BY05_F_5_8---&gt;BY02_VME 1 _10_2_BYPLM.A16L7_A2</v>
      </c>
      <c r="C141" s="163" t="s">
        <v>2021</v>
      </c>
      <c r="D141" s="163" t="s">
        <v>2031</v>
      </c>
      <c r="E141" s="163">
        <v>5</v>
      </c>
      <c r="F141" s="163">
        <v>8</v>
      </c>
      <c r="G141" s="163"/>
      <c r="H141" s="163" t="s">
        <v>2023</v>
      </c>
      <c r="I141" s="166" t="s">
        <v>2029</v>
      </c>
      <c r="J141" s="166">
        <v>10</v>
      </c>
      <c r="K141" s="167">
        <v>2</v>
      </c>
      <c r="L141" s="163" t="s">
        <v>2025</v>
      </c>
      <c r="M141" s="163" t="s">
        <v>2032</v>
      </c>
      <c r="N141" s="168" t="s">
        <v>1283</v>
      </c>
      <c r="O141" s="163" t="s">
        <v>2028</v>
      </c>
      <c r="P141" s="152"/>
    </row>
    <row r="142" spans="1:16" s="155" customFormat="1" ht="12.75">
      <c r="A142" s="170">
        <v>123</v>
      </c>
      <c r="B142" s="173" t="str">
        <f t="shared" si="3"/>
        <v>BY05_F_8_7---&gt;BY02_VME 3_8_1_BYPLM.A12R7_A1 </v>
      </c>
      <c r="C142" s="170" t="s">
        <v>2021</v>
      </c>
      <c r="D142" s="170" t="s">
        <v>2031</v>
      </c>
      <c r="E142" s="170">
        <v>8</v>
      </c>
      <c r="F142" s="170">
        <v>7</v>
      </c>
      <c r="G142" s="170"/>
      <c r="H142" s="170" t="s">
        <v>2023</v>
      </c>
      <c r="I142" s="171" t="s">
        <v>2033</v>
      </c>
      <c r="J142" s="171">
        <v>8</v>
      </c>
      <c r="K142" s="172">
        <v>1</v>
      </c>
      <c r="L142" s="170" t="s">
        <v>2025</v>
      </c>
      <c r="M142" s="170" t="s">
        <v>2034</v>
      </c>
      <c r="N142" s="173" t="s">
        <v>1269</v>
      </c>
      <c r="O142" s="170" t="s">
        <v>2027</v>
      </c>
      <c r="P142" s="154"/>
    </row>
    <row r="143" spans="1:16" s="155" customFormat="1" ht="12.75">
      <c r="A143" s="170">
        <v>124</v>
      </c>
      <c r="B143" s="173" t="str">
        <f t="shared" si="3"/>
        <v>BY05_F_8_8---&gt;BY02_VME 3_8_2_BYPLM.A12R7_A2</v>
      </c>
      <c r="C143" s="170" t="s">
        <v>2021</v>
      </c>
      <c r="D143" s="170" t="s">
        <v>2031</v>
      </c>
      <c r="E143" s="170">
        <v>8</v>
      </c>
      <c r="F143" s="170">
        <v>8</v>
      </c>
      <c r="G143" s="170"/>
      <c r="H143" s="170" t="s">
        <v>2023</v>
      </c>
      <c r="I143" s="171" t="s">
        <v>2033</v>
      </c>
      <c r="J143" s="171">
        <v>8</v>
      </c>
      <c r="K143" s="172">
        <v>2</v>
      </c>
      <c r="L143" s="170" t="s">
        <v>2025</v>
      </c>
      <c r="M143" s="170" t="s">
        <v>2034</v>
      </c>
      <c r="N143" s="173" t="s">
        <v>1269</v>
      </c>
      <c r="O143" s="170" t="s">
        <v>2028</v>
      </c>
      <c r="P143" s="154"/>
    </row>
    <row r="144" spans="1:16" s="165" customFormat="1" ht="12.75">
      <c r="A144" s="170">
        <v>125</v>
      </c>
      <c r="B144" s="173" t="str">
        <f t="shared" si="3"/>
        <v>BY05_F_9_7---&gt;BY02_VME 3_8_3_BYPLM.A13R7_A1 </v>
      </c>
      <c r="C144" s="170" t="s">
        <v>2021</v>
      </c>
      <c r="D144" s="170" t="s">
        <v>2031</v>
      </c>
      <c r="E144" s="170">
        <v>9</v>
      </c>
      <c r="F144" s="170">
        <v>7</v>
      </c>
      <c r="G144" s="170"/>
      <c r="H144" s="170" t="s">
        <v>2023</v>
      </c>
      <c r="I144" s="171" t="s">
        <v>2033</v>
      </c>
      <c r="J144" s="171">
        <v>8</v>
      </c>
      <c r="K144" s="172">
        <v>3</v>
      </c>
      <c r="L144" s="170" t="s">
        <v>2025</v>
      </c>
      <c r="M144" s="170" t="s">
        <v>2034</v>
      </c>
      <c r="N144" s="173" t="s">
        <v>1273</v>
      </c>
      <c r="O144" s="170" t="s">
        <v>2027</v>
      </c>
      <c r="P144" s="164"/>
    </row>
    <row r="145" spans="1:16" s="165" customFormat="1" ht="12.75">
      <c r="A145" s="170">
        <v>126</v>
      </c>
      <c r="B145" s="173" t="str">
        <f t="shared" si="3"/>
        <v>BY05_F_9_8---&gt;BY02_VME 3_8_4_BYPLM.A13R7_A2</v>
      </c>
      <c r="C145" s="170" t="s">
        <v>2021</v>
      </c>
      <c r="D145" s="170" t="s">
        <v>2031</v>
      </c>
      <c r="E145" s="170">
        <v>9</v>
      </c>
      <c r="F145" s="170">
        <v>8</v>
      </c>
      <c r="G145" s="170"/>
      <c r="H145" s="170" t="s">
        <v>2023</v>
      </c>
      <c r="I145" s="171" t="s">
        <v>2033</v>
      </c>
      <c r="J145" s="171">
        <v>8</v>
      </c>
      <c r="K145" s="172">
        <v>4</v>
      </c>
      <c r="L145" s="170" t="s">
        <v>2025</v>
      </c>
      <c r="M145" s="170" t="s">
        <v>2034</v>
      </c>
      <c r="N145" s="173" t="s">
        <v>1273</v>
      </c>
      <c r="O145" s="170" t="s">
        <v>2028</v>
      </c>
      <c r="P145" s="164"/>
    </row>
    <row r="146" spans="1:16" s="165" customFormat="1" ht="12.75">
      <c r="A146" s="170">
        <v>127</v>
      </c>
      <c r="B146" s="173" t="str">
        <f t="shared" si="3"/>
        <v>BY05_F_10_7---&gt;BY02_VME 3_9_1_BYPLM.A14R7_A1 </v>
      </c>
      <c r="C146" s="170" t="s">
        <v>2021</v>
      </c>
      <c r="D146" s="170" t="s">
        <v>2031</v>
      </c>
      <c r="E146" s="170">
        <v>10</v>
      </c>
      <c r="F146" s="170">
        <v>7</v>
      </c>
      <c r="G146" s="170"/>
      <c r="H146" s="170" t="s">
        <v>2023</v>
      </c>
      <c r="I146" s="171" t="s">
        <v>2033</v>
      </c>
      <c r="J146" s="171">
        <v>9</v>
      </c>
      <c r="K146" s="172">
        <v>1</v>
      </c>
      <c r="L146" s="170" t="s">
        <v>2025</v>
      </c>
      <c r="M146" s="170" t="s">
        <v>2034</v>
      </c>
      <c r="N146" s="173" t="s">
        <v>1277</v>
      </c>
      <c r="O146" s="170" t="s">
        <v>2027</v>
      </c>
      <c r="P146" s="164"/>
    </row>
    <row r="147" spans="1:16" s="165" customFormat="1" ht="12.75">
      <c r="A147" s="170">
        <v>128</v>
      </c>
      <c r="B147" s="173" t="str">
        <f t="shared" si="3"/>
        <v>BY05_F_10_8---&gt;BY02_VME 3_9_2_BYPLM.A14R7_A2</v>
      </c>
      <c r="C147" s="170" t="s">
        <v>2021</v>
      </c>
      <c r="D147" s="170" t="s">
        <v>2031</v>
      </c>
      <c r="E147" s="170">
        <v>10</v>
      </c>
      <c r="F147" s="170">
        <v>8</v>
      </c>
      <c r="G147" s="170"/>
      <c r="H147" s="170" t="s">
        <v>2023</v>
      </c>
      <c r="I147" s="171" t="s">
        <v>2033</v>
      </c>
      <c r="J147" s="171">
        <v>9</v>
      </c>
      <c r="K147" s="172">
        <v>2</v>
      </c>
      <c r="L147" s="170" t="s">
        <v>2025</v>
      </c>
      <c r="M147" s="170" t="s">
        <v>2034</v>
      </c>
      <c r="N147" s="173" t="s">
        <v>1277</v>
      </c>
      <c r="O147" s="170" t="s">
        <v>2028</v>
      </c>
      <c r="P147" s="164"/>
    </row>
    <row r="148" spans="1:16" s="165" customFormat="1" ht="12.75">
      <c r="A148" s="170">
        <v>129</v>
      </c>
      <c r="B148" s="173" t="str">
        <f t="shared" si="3"/>
        <v>BY05_F_11_7---&gt;BY02_VME 3_9_3_BYPLM.A15R7_A1 </v>
      </c>
      <c r="C148" s="170" t="s">
        <v>2021</v>
      </c>
      <c r="D148" s="170" t="s">
        <v>2031</v>
      </c>
      <c r="E148" s="170">
        <v>11</v>
      </c>
      <c r="F148" s="170">
        <v>7</v>
      </c>
      <c r="G148" s="170"/>
      <c r="H148" s="170" t="s">
        <v>2023</v>
      </c>
      <c r="I148" s="171" t="s">
        <v>2033</v>
      </c>
      <c r="J148" s="171">
        <v>9</v>
      </c>
      <c r="K148" s="172">
        <v>3</v>
      </c>
      <c r="L148" s="170" t="s">
        <v>2025</v>
      </c>
      <c r="M148" s="170" t="s">
        <v>2034</v>
      </c>
      <c r="N148" s="173" t="s">
        <v>1281</v>
      </c>
      <c r="O148" s="170" t="s">
        <v>2027</v>
      </c>
      <c r="P148" s="164"/>
    </row>
    <row r="149" spans="1:16" s="165" customFormat="1" ht="12.75">
      <c r="A149" s="170">
        <v>130</v>
      </c>
      <c r="B149" s="173" t="str">
        <f t="shared" si="3"/>
        <v>BY05_F_11_8---&gt;BY02_VME 3_9_4_BYPLM.A15R7_A2</v>
      </c>
      <c r="C149" s="170" t="s">
        <v>2021</v>
      </c>
      <c r="D149" s="170" t="s">
        <v>2031</v>
      </c>
      <c r="E149" s="170">
        <v>11</v>
      </c>
      <c r="F149" s="170">
        <v>8</v>
      </c>
      <c r="G149" s="170"/>
      <c r="H149" s="170" t="s">
        <v>2023</v>
      </c>
      <c r="I149" s="171" t="s">
        <v>2033</v>
      </c>
      <c r="J149" s="171">
        <v>9</v>
      </c>
      <c r="K149" s="172">
        <v>4</v>
      </c>
      <c r="L149" s="170" t="s">
        <v>2025</v>
      </c>
      <c r="M149" s="170" t="s">
        <v>2034</v>
      </c>
      <c r="N149" s="173" t="s">
        <v>1281</v>
      </c>
      <c r="O149" s="170" t="s">
        <v>2028</v>
      </c>
      <c r="P149" s="164"/>
    </row>
    <row r="150" spans="1:16" s="165" customFormat="1" ht="12.75">
      <c r="A150" s="170">
        <v>131</v>
      </c>
      <c r="B150" s="173" t="str">
        <f t="shared" si="3"/>
        <v>BY05_F_12_7---&gt;BY02_VME 3_10_1_BYPLM.A16R7_A1 </v>
      </c>
      <c r="C150" s="170" t="s">
        <v>2021</v>
      </c>
      <c r="D150" s="170" t="s">
        <v>2031</v>
      </c>
      <c r="E150" s="170">
        <v>12</v>
      </c>
      <c r="F150" s="170">
        <v>7</v>
      </c>
      <c r="G150" s="170"/>
      <c r="H150" s="170" t="s">
        <v>2023</v>
      </c>
      <c r="I150" s="171" t="s">
        <v>2033</v>
      </c>
      <c r="J150" s="171">
        <v>10</v>
      </c>
      <c r="K150" s="172">
        <v>1</v>
      </c>
      <c r="L150" s="170" t="s">
        <v>2025</v>
      </c>
      <c r="M150" s="170" t="s">
        <v>2034</v>
      </c>
      <c r="N150" s="173" t="s">
        <v>1285</v>
      </c>
      <c r="O150" s="170" t="s">
        <v>2027</v>
      </c>
      <c r="P150" s="164"/>
    </row>
    <row r="151" spans="1:16" s="165" customFormat="1" ht="12.75">
      <c r="A151" s="170">
        <v>132</v>
      </c>
      <c r="B151" s="173" t="str">
        <f t="shared" si="3"/>
        <v>BY05_F_12_8---&gt;BY02_VME 3_10_2_BYPLM.A16R7_A2</v>
      </c>
      <c r="C151" s="170" t="s">
        <v>2021</v>
      </c>
      <c r="D151" s="170" t="s">
        <v>2031</v>
      </c>
      <c r="E151" s="170">
        <v>12</v>
      </c>
      <c r="F151" s="170">
        <v>8</v>
      </c>
      <c r="G151" s="170"/>
      <c r="H151" s="170" t="s">
        <v>2023</v>
      </c>
      <c r="I151" s="171" t="s">
        <v>2033</v>
      </c>
      <c r="J151" s="171">
        <v>10</v>
      </c>
      <c r="K151" s="172">
        <v>2</v>
      </c>
      <c r="L151" s="170" t="s">
        <v>2025</v>
      </c>
      <c r="M151" s="170" t="s">
        <v>2034</v>
      </c>
      <c r="N151" s="173" t="s">
        <v>1285</v>
      </c>
      <c r="O151" s="170" t="s">
        <v>2028</v>
      </c>
      <c r="P151" s="164"/>
    </row>
    <row r="152" spans="1:16" s="165" customFormat="1" ht="12.75">
      <c r="A152" s="163">
        <v>133</v>
      </c>
      <c r="B152" s="168" t="str">
        <f t="shared" si="3"/>
        <v>BY05_G_1_7---&gt;BY02_VME 1 _10_3_BYPLM.A17L7_A1 </v>
      </c>
      <c r="C152" s="163" t="s">
        <v>2021</v>
      </c>
      <c r="D152" s="163" t="s">
        <v>2035</v>
      </c>
      <c r="E152" s="163">
        <v>1</v>
      </c>
      <c r="F152" s="163">
        <v>7</v>
      </c>
      <c r="G152" s="163"/>
      <c r="H152" s="163" t="s">
        <v>2023</v>
      </c>
      <c r="I152" s="166" t="s">
        <v>2029</v>
      </c>
      <c r="J152" s="166">
        <v>10</v>
      </c>
      <c r="K152" s="167">
        <v>3</v>
      </c>
      <c r="L152" s="163" t="s">
        <v>2025</v>
      </c>
      <c r="M152" s="163" t="s">
        <v>2032</v>
      </c>
      <c r="N152" s="168" t="s">
        <v>1287</v>
      </c>
      <c r="O152" s="163" t="s">
        <v>2027</v>
      </c>
      <c r="P152" s="164"/>
    </row>
    <row r="153" spans="1:16" s="165" customFormat="1" ht="12.75">
      <c r="A153" s="163">
        <v>134</v>
      </c>
      <c r="B153" s="168" t="str">
        <f t="shared" si="3"/>
        <v>BY05_G_1_8---&gt;BY02_VME 1 _10_4_BYPLM.A17L7_A2</v>
      </c>
      <c r="C153" s="163" t="s">
        <v>2021</v>
      </c>
      <c r="D153" s="163" t="s">
        <v>2035</v>
      </c>
      <c r="E153" s="163">
        <v>1</v>
      </c>
      <c r="F153" s="163">
        <v>8</v>
      </c>
      <c r="G153" s="163"/>
      <c r="H153" s="163" t="s">
        <v>2023</v>
      </c>
      <c r="I153" s="166" t="s">
        <v>2029</v>
      </c>
      <c r="J153" s="166">
        <v>10</v>
      </c>
      <c r="K153" s="167">
        <v>4</v>
      </c>
      <c r="L153" s="163" t="s">
        <v>2025</v>
      </c>
      <c r="M153" s="163" t="s">
        <v>2032</v>
      </c>
      <c r="N153" s="168" t="s">
        <v>1287</v>
      </c>
      <c r="O153" s="163" t="s">
        <v>2028</v>
      </c>
      <c r="P153" s="164"/>
    </row>
    <row r="154" spans="1:16" s="176" customFormat="1" ht="12.75">
      <c r="A154" s="163">
        <v>135</v>
      </c>
      <c r="B154" s="168" t="str">
        <f t="shared" si="3"/>
        <v>BY05_G_2_7---&gt;BY02_VME 1 _11_1_BYPLM.A18L7_A1 </v>
      </c>
      <c r="C154" s="163" t="s">
        <v>2021</v>
      </c>
      <c r="D154" s="163" t="s">
        <v>2035</v>
      </c>
      <c r="E154" s="163">
        <v>2</v>
      </c>
      <c r="F154" s="163">
        <v>7</v>
      </c>
      <c r="G154" s="163"/>
      <c r="H154" s="163" t="s">
        <v>2023</v>
      </c>
      <c r="I154" s="166" t="s">
        <v>2029</v>
      </c>
      <c r="J154" s="166">
        <v>11</v>
      </c>
      <c r="K154" s="167">
        <v>1</v>
      </c>
      <c r="L154" s="163" t="s">
        <v>2025</v>
      </c>
      <c r="M154" s="163" t="s">
        <v>2032</v>
      </c>
      <c r="N154" s="168" t="s">
        <v>1291</v>
      </c>
      <c r="O154" s="163" t="s">
        <v>2027</v>
      </c>
      <c r="P154" s="177"/>
    </row>
    <row r="155" spans="1:16" s="176" customFormat="1" ht="12.75">
      <c r="A155" s="163">
        <v>136</v>
      </c>
      <c r="B155" s="168" t="str">
        <f t="shared" si="3"/>
        <v>BY05_G_2_8---&gt;BY02_VME 1 _11_2_BYPLM.A18L7_A2</v>
      </c>
      <c r="C155" s="163" t="s">
        <v>2021</v>
      </c>
      <c r="D155" s="163" t="s">
        <v>2035</v>
      </c>
      <c r="E155" s="163">
        <v>2</v>
      </c>
      <c r="F155" s="163">
        <v>8</v>
      </c>
      <c r="G155" s="163"/>
      <c r="H155" s="163" t="s">
        <v>2023</v>
      </c>
      <c r="I155" s="166" t="s">
        <v>2029</v>
      </c>
      <c r="J155" s="166">
        <v>11</v>
      </c>
      <c r="K155" s="167">
        <v>2</v>
      </c>
      <c r="L155" s="163" t="s">
        <v>2025</v>
      </c>
      <c r="M155" s="163" t="s">
        <v>2032</v>
      </c>
      <c r="N155" s="168" t="s">
        <v>1291</v>
      </c>
      <c r="O155" s="163" t="s">
        <v>2028</v>
      </c>
      <c r="P155" s="177"/>
    </row>
    <row r="156" spans="1:16" s="176" customFormat="1" ht="12.75">
      <c r="A156" s="163">
        <v>137</v>
      </c>
      <c r="B156" s="168" t="str">
        <f t="shared" si="3"/>
        <v>BY05_G_3_7---&gt;BY02_VME 1 _11_3_BYPLM.A19L7_A1 </v>
      </c>
      <c r="C156" s="163" t="s">
        <v>2021</v>
      </c>
      <c r="D156" s="163" t="s">
        <v>2035</v>
      </c>
      <c r="E156" s="163">
        <v>3</v>
      </c>
      <c r="F156" s="163">
        <v>7</v>
      </c>
      <c r="G156" s="163"/>
      <c r="H156" s="163" t="s">
        <v>2023</v>
      </c>
      <c r="I156" s="166" t="s">
        <v>2029</v>
      </c>
      <c r="J156" s="166">
        <v>11</v>
      </c>
      <c r="K156" s="167">
        <v>3</v>
      </c>
      <c r="L156" s="163" t="s">
        <v>2025</v>
      </c>
      <c r="M156" s="163" t="s">
        <v>2032</v>
      </c>
      <c r="N156" s="168" t="s">
        <v>1295</v>
      </c>
      <c r="O156" s="163" t="s">
        <v>2027</v>
      </c>
      <c r="P156" s="177"/>
    </row>
    <row r="157" spans="1:16" s="176" customFormat="1" ht="12.75">
      <c r="A157" s="163">
        <v>138</v>
      </c>
      <c r="B157" s="168" t="str">
        <f t="shared" si="3"/>
        <v>BY05_G_3_8---&gt;BY02_VME 1 _11_4_BYPLM.A19L7_A2</v>
      </c>
      <c r="C157" s="163" t="s">
        <v>2021</v>
      </c>
      <c r="D157" s="163" t="s">
        <v>2035</v>
      </c>
      <c r="E157" s="163">
        <v>3</v>
      </c>
      <c r="F157" s="163">
        <v>8</v>
      </c>
      <c r="G157" s="163"/>
      <c r="H157" s="163" t="s">
        <v>2023</v>
      </c>
      <c r="I157" s="166" t="s">
        <v>2029</v>
      </c>
      <c r="J157" s="166">
        <v>11</v>
      </c>
      <c r="K157" s="167">
        <v>4</v>
      </c>
      <c r="L157" s="163" t="s">
        <v>2025</v>
      </c>
      <c r="M157" s="163" t="s">
        <v>2032</v>
      </c>
      <c r="N157" s="168" t="s">
        <v>1295</v>
      </c>
      <c r="O157" s="163" t="s">
        <v>2028</v>
      </c>
      <c r="P157" s="177"/>
    </row>
    <row r="158" spans="1:16" s="176" customFormat="1" ht="12.75">
      <c r="A158" s="163">
        <v>139</v>
      </c>
      <c r="B158" s="168" t="str">
        <f t="shared" si="3"/>
        <v>BY05_G_4_7---&gt;BY02_VME 1 _13_1_BYPLM.A20L7_A1 </v>
      </c>
      <c r="C158" s="163" t="s">
        <v>2021</v>
      </c>
      <c r="D158" s="163" t="s">
        <v>2035</v>
      </c>
      <c r="E158" s="163">
        <v>4</v>
      </c>
      <c r="F158" s="163">
        <v>7</v>
      </c>
      <c r="G158" s="163"/>
      <c r="H158" s="163" t="s">
        <v>2023</v>
      </c>
      <c r="I158" s="166" t="s">
        <v>2029</v>
      </c>
      <c r="J158" s="166">
        <v>13</v>
      </c>
      <c r="K158" s="167">
        <v>1</v>
      </c>
      <c r="L158" s="163" t="s">
        <v>2025</v>
      </c>
      <c r="M158" s="163" t="s">
        <v>2032</v>
      </c>
      <c r="N158" s="168" t="s">
        <v>1299</v>
      </c>
      <c r="O158" s="163" t="s">
        <v>2027</v>
      </c>
      <c r="P158" s="177"/>
    </row>
    <row r="159" spans="1:16" s="176" customFormat="1" ht="12.75">
      <c r="A159" s="163">
        <v>140</v>
      </c>
      <c r="B159" s="168" t="str">
        <f t="shared" si="3"/>
        <v>BY05_G_4_8---&gt;BY02_VME 1 _13_2_BYPLM.A20L7_A2</v>
      </c>
      <c r="C159" s="163" t="s">
        <v>2021</v>
      </c>
      <c r="D159" s="163" t="s">
        <v>2035</v>
      </c>
      <c r="E159" s="163">
        <v>4</v>
      </c>
      <c r="F159" s="163">
        <v>8</v>
      </c>
      <c r="G159" s="163"/>
      <c r="H159" s="163" t="s">
        <v>2023</v>
      </c>
      <c r="I159" s="166" t="s">
        <v>2029</v>
      </c>
      <c r="J159" s="166">
        <v>13</v>
      </c>
      <c r="K159" s="167">
        <v>2</v>
      </c>
      <c r="L159" s="163" t="s">
        <v>2025</v>
      </c>
      <c r="M159" s="163" t="s">
        <v>2032</v>
      </c>
      <c r="N159" s="168" t="s">
        <v>1299</v>
      </c>
      <c r="O159" s="163" t="s">
        <v>2028</v>
      </c>
      <c r="P159" s="177"/>
    </row>
    <row r="160" spans="1:16" s="165" customFormat="1" ht="12.75">
      <c r="A160" s="163">
        <v>141</v>
      </c>
      <c r="B160" s="168" t="str">
        <f>C160&amp;"_"&amp;D160&amp;"_"&amp;E160&amp;"_"&amp;F160&amp;"---&gt;"&amp;H160&amp;"_"&amp;I160&amp;"_"&amp;J160&amp;"_"&amp;K160&amp;"_"&amp;N160&amp;"_"&amp;O160</f>
        <v>BY05_G_5_7---&gt;BY02_VME 1 _13_3_BYPLM.A21L7_A1 </v>
      </c>
      <c r="C160" s="163" t="s">
        <v>2021</v>
      </c>
      <c r="D160" s="163" t="s">
        <v>2035</v>
      </c>
      <c r="E160" s="163">
        <v>5</v>
      </c>
      <c r="F160" s="163">
        <v>7</v>
      </c>
      <c r="G160" s="163"/>
      <c r="H160" s="163" t="s">
        <v>2023</v>
      </c>
      <c r="I160" s="166" t="s">
        <v>2029</v>
      </c>
      <c r="J160" s="166">
        <v>13</v>
      </c>
      <c r="K160" s="167">
        <v>3</v>
      </c>
      <c r="L160" s="163" t="s">
        <v>2025</v>
      </c>
      <c r="M160" s="163" t="s">
        <v>2032</v>
      </c>
      <c r="N160" s="168" t="s">
        <v>1302</v>
      </c>
      <c r="O160" s="163" t="s">
        <v>2027</v>
      </c>
      <c r="P160" s="164"/>
    </row>
    <row r="161" spans="1:16" s="165" customFormat="1" ht="12.75">
      <c r="A161" s="163">
        <v>142</v>
      </c>
      <c r="B161" s="168" t="str">
        <f>C161&amp;"_"&amp;D161&amp;"_"&amp;E161&amp;"_"&amp;F161&amp;"---&gt;"&amp;H161&amp;"_"&amp;I161&amp;"_"&amp;J161&amp;"_"&amp;K161&amp;"_"&amp;N161&amp;"_"&amp;O161</f>
        <v>BY05_G_5_8---&gt;BY02_VME 1 _13_4_BYPLM.A21L7_A2</v>
      </c>
      <c r="C161" s="163" t="s">
        <v>2021</v>
      </c>
      <c r="D161" s="163" t="s">
        <v>2035</v>
      </c>
      <c r="E161" s="163">
        <v>5</v>
      </c>
      <c r="F161" s="163">
        <v>8</v>
      </c>
      <c r="G161" s="163"/>
      <c r="H161" s="163" t="s">
        <v>2023</v>
      </c>
      <c r="I161" s="166" t="s">
        <v>2029</v>
      </c>
      <c r="J161" s="166">
        <v>13</v>
      </c>
      <c r="K161" s="167">
        <v>4</v>
      </c>
      <c r="L161" s="163" t="s">
        <v>2025</v>
      </c>
      <c r="M161" s="163" t="s">
        <v>2032</v>
      </c>
      <c r="N161" s="168" t="s">
        <v>1302</v>
      </c>
      <c r="O161" s="163" t="s">
        <v>2028</v>
      </c>
      <c r="P161" s="164"/>
    </row>
    <row r="162" spans="1:16" s="165" customFormat="1" ht="12.75">
      <c r="A162" s="163">
        <v>143</v>
      </c>
      <c r="B162" s="168" t="str">
        <f>C162&amp;"_"&amp;D162&amp;"_"&amp;E162&amp;"_"&amp;F162&amp;"---&gt;"&amp;H162&amp;"_"&amp;I162&amp;"_"&amp;J162&amp;"_"&amp;K162&amp;"_"&amp;N162&amp;"_"&amp;O162</f>
        <v>BY05_G_6_7---&gt;BY02_VME 1 _14_1_BYPLM.A22L7_A1 </v>
      </c>
      <c r="C162" s="163" t="s">
        <v>2021</v>
      </c>
      <c r="D162" s="163" t="s">
        <v>2035</v>
      </c>
      <c r="E162" s="163">
        <v>6</v>
      </c>
      <c r="F162" s="163">
        <v>7</v>
      </c>
      <c r="G162" s="163"/>
      <c r="H162" s="163" t="s">
        <v>2023</v>
      </c>
      <c r="I162" s="166" t="s">
        <v>2029</v>
      </c>
      <c r="J162" s="166">
        <v>14</v>
      </c>
      <c r="K162" s="167">
        <v>1</v>
      </c>
      <c r="L162" s="163" t="s">
        <v>2025</v>
      </c>
      <c r="M162" s="163" t="s">
        <v>2032</v>
      </c>
      <c r="N162" s="168" t="s">
        <v>1305</v>
      </c>
      <c r="O162" s="163" t="s">
        <v>2027</v>
      </c>
      <c r="P162" s="164"/>
    </row>
    <row r="163" spans="1:16" s="165" customFormat="1" ht="12.75">
      <c r="A163" s="163">
        <v>144</v>
      </c>
      <c r="B163" s="168" t="str">
        <f>C163&amp;"_"&amp;D163&amp;"_"&amp;E163&amp;"_"&amp;F163&amp;"---&gt;"&amp;H163&amp;"_"&amp;I163&amp;"_"&amp;J163&amp;"_"&amp;K163&amp;"_"&amp;N163&amp;"_"&amp;O163</f>
        <v>BY05_G_6_8---&gt;BY02_VME 1 _14_2_BYPLM.A22L7_A2</v>
      </c>
      <c r="C163" s="163" t="s">
        <v>2021</v>
      </c>
      <c r="D163" s="163" t="s">
        <v>2035</v>
      </c>
      <c r="E163" s="163">
        <v>6</v>
      </c>
      <c r="F163" s="163">
        <v>8</v>
      </c>
      <c r="G163" s="163"/>
      <c r="H163" s="163" t="s">
        <v>2023</v>
      </c>
      <c r="I163" s="166" t="s">
        <v>2029</v>
      </c>
      <c r="J163" s="166">
        <v>14</v>
      </c>
      <c r="K163" s="167">
        <v>2</v>
      </c>
      <c r="L163" s="163" t="s">
        <v>2025</v>
      </c>
      <c r="M163" s="163" t="s">
        <v>2032</v>
      </c>
      <c r="N163" s="168" t="s">
        <v>1305</v>
      </c>
      <c r="O163" s="163" t="s">
        <v>2028</v>
      </c>
      <c r="P163" s="164"/>
    </row>
    <row r="164" spans="1:16" s="165" customFormat="1" ht="15.75">
      <c r="A164" s="163"/>
      <c r="B164" s="163"/>
      <c r="C164" s="163"/>
      <c r="D164" s="163"/>
      <c r="E164" s="149" t="s">
        <v>2039</v>
      </c>
      <c r="F164" s="163"/>
      <c r="H164" s="163"/>
      <c r="I164" s="166"/>
      <c r="J164" s="166"/>
      <c r="K164" s="167"/>
      <c r="L164" s="163"/>
      <c r="M164" s="163"/>
      <c r="N164" s="168"/>
      <c r="O164" s="163"/>
      <c r="P164" s="164"/>
    </row>
    <row r="165" spans="1:16" s="151" customFormat="1" ht="12.75">
      <c r="A165" s="150"/>
      <c r="B165" s="338"/>
      <c r="C165" s="367" t="s">
        <v>2013</v>
      </c>
      <c r="D165" s="367"/>
      <c r="E165" s="367"/>
      <c r="F165" s="367"/>
      <c r="G165" s="150"/>
      <c r="H165" s="367" t="s">
        <v>2014</v>
      </c>
      <c r="I165" s="367"/>
      <c r="J165" s="367"/>
      <c r="K165" s="367"/>
      <c r="L165" s="150"/>
      <c r="M165" s="150"/>
      <c r="O165" s="339"/>
      <c r="P165" s="152"/>
    </row>
    <row r="166" spans="1:16" s="155" customFormat="1" ht="24">
      <c r="A166" s="153" t="s">
        <v>3621</v>
      </c>
      <c r="B166" s="153" t="s">
        <v>2015</v>
      </c>
      <c r="C166" s="153" t="s">
        <v>2016</v>
      </c>
      <c r="D166" s="153" t="s">
        <v>3622</v>
      </c>
      <c r="E166" s="153" t="s">
        <v>2017</v>
      </c>
      <c r="F166" s="153" t="s">
        <v>3623</v>
      </c>
      <c r="G166" s="153" t="s">
        <v>2018</v>
      </c>
      <c r="H166" s="153" t="s">
        <v>2016</v>
      </c>
      <c r="I166" s="153" t="s">
        <v>3622</v>
      </c>
      <c r="J166" s="153" t="s">
        <v>2017</v>
      </c>
      <c r="K166" s="153" t="s">
        <v>3623</v>
      </c>
      <c r="L166" s="153" t="s">
        <v>2019</v>
      </c>
      <c r="M166" s="368" t="s">
        <v>2020</v>
      </c>
      <c r="N166" s="368"/>
      <c r="O166" s="368"/>
      <c r="P166" s="154"/>
    </row>
    <row r="167" spans="1:16" s="165" customFormat="1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64"/>
    </row>
    <row r="168" spans="1:16" s="165" customFormat="1" ht="12.75">
      <c r="A168" s="170">
        <v>145</v>
      </c>
      <c r="B168" s="173" t="str">
        <f aca="true" t="shared" si="4" ref="B168:B199">C168&amp;"_"&amp;D168&amp;"_"&amp;E168&amp;"_"&amp;F168&amp;"---&gt;"&amp;H168&amp;"_"&amp;I168&amp;"_"&amp;J168&amp;"_"&amp;K168&amp;"_"&amp;N168&amp;"_"&amp;O168</f>
        <v>BY05_G_7_7---&gt;BY02_VME 3_10_3_BYPLM.A17R7_A1 </v>
      </c>
      <c r="C168" s="170" t="s">
        <v>2021</v>
      </c>
      <c r="D168" s="170" t="s">
        <v>2035</v>
      </c>
      <c r="E168" s="170">
        <v>7</v>
      </c>
      <c r="F168" s="170">
        <v>7</v>
      </c>
      <c r="G168" s="170"/>
      <c r="H168" s="170" t="s">
        <v>2023</v>
      </c>
      <c r="I168" s="171" t="s">
        <v>2033</v>
      </c>
      <c r="J168" s="171">
        <v>10</v>
      </c>
      <c r="K168" s="172">
        <v>3</v>
      </c>
      <c r="L168" s="170" t="s">
        <v>2025</v>
      </c>
      <c r="M168" s="170" t="s">
        <v>2034</v>
      </c>
      <c r="N168" s="173" t="s">
        <v>1289</v>
      </c>
      <c r="O168" s="170" t="s">
        <v>2027</v>
      </c>
      <c r="P168" s="164"/>
    </row>
    <row r="169" spans="1:16" s="165" customFormat="1" ht="12.75">
      <c r="A169" s="170">
        <v>146</v>
      </c>
      <c r="B169" s="173" t="str">
        <f t="shared" si="4"/>
        <v>BY05_G_7_8---&gt;BY02_VME 3_10_4_BYPLM.A17R7_A2</v>
      </c>
      <c r="C169" s="170" t="s">
        <v>2021</v>
      </c>
      <c r="D169" s="170" t="s">
        <v>2035</v>
      </c>
      <c r="E169" s="170">
        <v>7</v>
      </c>
      <c r="F169" s="170">
        <v>8</v>
      </c>
      <c r="G169" s="170"/>
      <c r="H169" s="170" t="s">
        <v>2023</v>
      </c>
      <c r="I169" s="171" t="s">
        <v>2033</v>
      </c>
      <c r="J169" s="171">
        <v>10</v>
      </c>
      <c r="K169" s="172">
        <v>4</v>
      </c>
      <c r="L169" s="170" t="s">
        <v>2025</v>
      </c>
      <c r="M169" s="170" t="s">
        <v>2034</v>
      </c>
      <c r="N169" s="173" t="s">
        <v>1289</v>
      </c>
      <c r="O169" s="170" t="s">
        <v>2028</v>
      </c>
      <c r="P169" s="164"/>
    </row>
    <row r="170" spans="1:16" s="165" customFormat="1" ht="12.75">
      <c r="A170" s="170">
        <v>147</v>
      </c>
      <c r="B170" s="173" t="str">
        <f t="shared" si="4"/>
        <v>BY05_G_8_7---&gt;BY02_VME 3_11_1_BYPLM.A18R7_A1 </v>
      </c>
      <c r="C170" s="170" t="s">
        <v>2021</v>
      </c>
      <c r="D170" s="170" t="s">
        <v>2035</v>
      </c>
      <c r="E170" s="170">
        <v>8</v>
      </c>
      <c r="F170" s="170">
        <v>7</v>
      </c>
      <c r="G170" s="170"/>
      <c r="H170" s="170" t="s">
        <v>2023</v>
      </c>
      <c r="I170" s="171" t="s">
        <v>2033</v>
      </c>
      <c r="J170" s="171">
        <v>11</v>
      </c>
      <c r="K170" s="172">
        <v>1</v>
      </c>
      <c r="L170" s="170" t="s">
        <v>2025</v>
      </c>
      <c r="M170" s="170" t="s">
        <v>2034</v>
      </c>
      <c r="N170" s="173" t="s">
        <v>1293</v>
      </c>
      <c r="O170" s="170" t="s">
        <v>2027</v>
      </c>
      <c r="P170" s="164"/>
    </row>
    <row r="171" spans="1:16" s="165" customFormat="1" ht="12.75">
      <c r="A171" s="170">
        <v>148</v>
      </c>
      <c r="B171" s="173" t="str">
        <f t="shared" si="4"/>
        <v>BY05_G_8_8---&gt;BY02_VME 3_11_2_BYPLM.A18R7_A2</v>
      </c>
      <c r="C171" s="170" t="s">
        <v>2021</v>
      </c>
      <c r="D171" s="170" t="s">
        <v>2035</v>
      </c>
      <c r="E171" s="170">
        <v>8</v>
      </c>
      <c r="F171" s="170">
        <v>8</v>
      </c>
      <c r="G171" s="170"/>
      <c r="H171" s="170" t="s">
        <v>2023</v>
      </c>
      <c r="I171" s="171" t="s">
        <v>2033</v>
      </c>
      <c r="J171" s="171">
        <v>11</v>
      </c>
      <c r="K171" s="172">
        <v>2</v>
      </c>
      <c r="L171" s="170" t="s">
        <v>2025</v>
      </c>
      <c r="M171" s="170" t="s">
        <v>2034</v>
      </c>
      <c r="N171" s="173" t="s">
        <v>1293</v>
      </c>
      <c r="O171" s="170" t="s">
        <v>2028</v>
      </c>
      <c r="P171" s="164"/>
    </row>
    <row r="172" spans="1:15" ht="12.75">
      <c r="A172" s="170">
        <v>149</v>
      </c>
      <c r="B172" s="173" t="str">
        <f t="shared" si="4"/>
        <v>BY05_G_9_7---&gt;BY02_VME 3_11_3_BYPLM.A19R7_A1 </v>
      </c>
      <c r="C172" s="170" t="s">
        <v>2021</v>
      </c>
      <c r="D172" s="170" t="s">
        <v>2035</v>
      </c>
      <c r="E172" s="170">
        <v>9</v>
      </c>
      <c r="F172" s="170">
        <v>7</v>
      </c>
      <c r="G172" s="170"/>
      <c r="H172" s="170" t="s">
        <v>2023</v>
      </c>
      <c r="I172" s="171" t="s">
        <v>2033</v>
      </c>
      <c r="J172" s="171">
        <v>11</v>
      </c>
      <c r="K172" s="172">
        <v>3</v>
      </c>
      <c r="L172" s="170" t="s">
        <v>2025</v>
      </c>
      <c r="M172" s="170" t="s">
        <v>2034</v>
      </c>
      <c r="N172" s="173" t="s">
        <v>1297</v>
      </c>
      <c r="O172" s="170" t="s">
        <v>2027</v>
      </c>
    </row>
    <row r="173" spans="1:16" s="151" customFormat="1" ht="12.75">
      <c r="A173" s="170">
        <v>150</v>
      </c>
      <c r="B173" s="173" t="str">
        <f t="shared" si="4"/>
        <v>BY05_G_9_8---&gt;BY02_VME 3_11_4_BYPLM.A19R7_A2</v>
      </c>
      <c r="C173" s="170" t="s">
        <v>2021</v>
      </c>
      <c r="D173" s="170" t="s">
        <v>2035</v>
      </c>
      <c r="E173" s="170">
        <v>9</v>
      </c>
      <c r="F173" s="170">
        <v>8</v>
      </c>
      <c r="G173" s="170"/>
      <c r="H173" s="170" t="s">
        <v>2023</v>
      </c>
      <c r="I173" s="171" t="s">
        <v>2033</v>
      </c>
      <c r="J173" s="171">
        <v>11</v>
      </c>
      <c r="K173" s="172">
        <v>4</v>
      </c>
      <c r="L173" s="170" t="s">
        <v>2025</v>
      </c>
      <c r="M173" s="170" t="s">
        <v>2034</v>
      </c>
      <c r="N173" s="173" t="s">
        <v>1297</v>
      </c>
      <c r="O173" s="170" t="s">
        <v>2028</v>
      </c>
      <c r="P173" s="152"/>
    </row>
    <row r="174" spans="1:16" s="155" customFormat="1" ht="12.75">
      <c r="A174" s="170">
        <v>151</v>
      </c>
      <c r="B174" s="173" t="str">
        <f t="shared" si="4"/>
        <v>BY05_G_10_7---&gt;BY02_VME 3_13_1_BYPLM.A20R7_A1 </v>
      </c>
      <c r="C174" s="170" t="s">
        <v>2021</v>
      </c>
      <c r="D174" s="170" t="s">
        <v>2035</v>
      </c>
      <c r="E174" s="170">
        <v>10</v>
      </c>
      <c r="F174" s="170">
        <v>7</v>
      </c>
      <c r="G174" s="170"/>
      <c r="H174" s="170" t="s">
        <v>2023</v>
      </c>
      <c r="I174" s="171" t="s">
        <v>2033</v>
      </c>
      <c r="J174" s="171">
        <v>13</v>
      </c>
      <c r="K174" s="172">
        <v>1</v>
      </c>
      <c r="L174" s="170" t="s">
        <v>2025</v>
      </c>
      <c r="M174" s="170" t="s">
        <v>2034</v>
      </c>
      <c r="N174" s="173" t="s">
        <v>3459</v>
      </c>
      <c r="O174" s="170" t="s">
        <v>2027</v>
      </c>
      <c r="P174" s="154"/>
    </row>
    <row r="175" spans="1:16" s="155" customFormat="1" ht="12.75">
      <c r="A175" s="170">
        <v>152</v>
      </c>
      <c r="B175" s="173" t="str">
        <f t="shared" si="4"/>
        <v>BY05_G_10_8---&gt;BY02_VME 3_13_2_BYPLM.A20R7_A2</v>
      </c>
      <c r="C175" s="170" t="s">
        <v>2021</v>
      </c>
      <c r="D175" s="170" t="s">
        <v>2035</v>
      </c>
      <c r="E175" s="170">
        <v>10</v>
      </c>
      <c r="F175" s="170">
        <v>8</v>
      </c>
      <c r="G175" s="170"/>
      <c r="H175" s="170" t="s">
        <v>2023</v>
      </c>
      <c r="I175" s="171" t="s">
        <v>2033</v>
      </c>
      <c r="J175" s="171">
        <v>13</v>
      </c>
      <c r="K175" s="172">
        <v>2</v>
      </c>
      <c r="L175" s="170" t="s">
        <v>2025</v>
      </c>
      <c r="M175" s="170" t="s">
        <v>2034</v>
      </c>
      <c r="N175" s="173" t="s">
        <v>3459</v>
      </c>
      <c r="O175" s="170" t="s">
        <v>2028</v>
      </c>
      <c r="P175" s="154"/>
    </row>
    <row r="176" spans="1:16" s="165" customFormat="1" ht="12.75">
      <c r="A176" s="170">
        <v>153</v>
      </c>
      <c r="B176" s="173" t="str">
        <f t="shared" si="4"/>
        <v>BY05_G_11_7---&gt;BY02_VME 3_13_3_BYPLM.A21R7_A1 </v>
      </c>
      <c r="C176" s="170" t="s">
        <v>2021</v>
      </c>
      <c r="D176" s="170" t="s">
        <v>2035</v>
      </c>
      <c r="E176" s="170">
        <v>11</v>
      </c>
      <c r="F176" s="170">
        <v>7</v>
      </c>
      <c r="G176" s="170"/>
      <c r="H176" s="170" t="s">
        <v>2023</v>
      </c>
      <c r="I176" s="171" t="s">
        <v>2033</v>
      </c>
      <c r="J176" s="171">
        <v>13</v>
      </c>
      <c r="K176" s="172">
        <v>3</v>
      </c>
      <c r="L176" s="170" t="s">
        <v>2025</v>
      </c>
      <c r="M176" s="170" t="s">
        <v>2034</v>
      </c>
      <c r="N176" s="173" t="s">
        <v>3460</v>
      </c>
      <c r="O176" s="170" t="s">
        <v>2027</v>
      </c>
      <c r="P176" s="164"/>
    </row>
    <row r="177" spans="1:16" s="165" customFormat="1" ht="12.75">
      <c r="A177" s="170">
        <v>154</v>
      </c>
      <c r="B177" s="173" t="str">
        <f t="shared" si="4"/>
        <v>BY05_G_11_8---&gt;BY02_VME 3_13_4_BYPLM.A21R7_A2</v>
      </c>
      <c r="C177" s="170" t="s">
        <v>2021</v>
      </c>
      <c r="D177" s="170" t="s">
        <v>2035</v>
      </c>
      <c r="E177" s="170">
        <v>11</v>
      </c>
      <c r="F177" s="170">
        <v>8</v>
      </c>
      <c r="G177" s="170"/>
      <c r="H177" s="170" t="s">
        <v>2023</v>
      </c>
      <c r="I177" s="171" t="s">
        <v>2033</v>
      </c>
      <c r="J177" s="171">
        <v>13</v>
      </c>
      <c r="K177" s="172">
        <v>4</v>
      </c>
      <c r="L177" s="170" t="s">
        <v>2025</v>
      </c>
      <c r="M177" s="170" t="s">
        <v>2034</v>
      </c>
      <c r="N177" s="173" t="s">
        <v>3460</v>
      </c>
      <c r="O177" s="170" t="s">
        <v>2028</v>
      </c>
      <c r="P177" s="164"/>
    </row>
    <row r="178" spans="1:16" s="165" customFormat="1" ht="12.75">
      <c r="A178" s="170">
        <v>155</v>
      </c>
      <c r="B178" s="173" t="str">
        <f t="shared" si="4"/>
        <v>BY05_G_12_7---&gt;BY02_VME 3_14_1_BYPLM.A22R7_A1 </v>
      </c>
      <c r="C178" s="170" t="s">
        <v>2021</v>
      </c>
      <c r="D178" s="170" t="s">
        <v>2035</v>
      </c>
      <c r="E178" s="170">
        <v>12</v>
      </c>
      <c r="F178" s="170">
        <v>7</v>
      </c>
      <c r="G178" s="170"/>
      <c r="H178" s="170" t="s">
        <v>2023</v>
      </c>
      <c r="I178" s="171" t="s">
        <v>2033</v>
      </c>
      <c r="J178" s="171">
        <v>14</v>
      </c>
      <c r="K178" s="172">
        <v>1</v>
      </c>
      <c r="L178" s="170" t="s">
        <v>2025</v>
      </c>
      <c r="M178" s="170" t="s">
        <v>2034</v>
      </c>
      <c r="N178" s="173" t="s">
        <v>3461</v>
      </c>
      <c r="O178" s="170" t="s">
        <v>2027</v>
      </c>
      <c r="P178" s="164"/>
    </row>
    <row r="179" spans="1:16" s="165" customFormat="1" ht="12.75">
      <c r="A179" s="170">
        <v>156</v>
      </c>
      <c r="B179" s="173" t="str">
        <f t="shared" si="4"/>
        <v>BY05_G_12_8---&gt;BY02_VME 3 _14_2_BYPLM.A22R7_A2</v>
      </c>
      <c r="C179" s="170" t="s">
        <v>2021</v>
      </c>
      <c r="D179" s="170" t="s">
        <v>2035</v>
      </c>
      <c r="E179" s="170">
        <v>12</v>
      </c>
      <c r="F179" s="170">
        <v>8</v>
      </c>
      <c r="G179" s="170"/>
      <c r="H179" s="170" t="s">
        <v>2023</v>
      </c>
      <c r="I179" s="171" t="s">
        <v>2036</v>
      </c>
      <c r="J179" s="171">
        <v>14</v>
      </c>
      <c r="K179" s="171">
        <v>2</v>
      </c>
      <c r="L179" s="170" t="s">
        <v>2025</v>
      </c>
      <c r="M179" s="170" t="s">
        <v>2032</v>
      </c>
      <c r="N179" s="173" t="s">
        <v>3461</v>
      </c>
      <c r="O179" s="170" t="s">
        <v>2028</v>
      </c>
      <c r="P179" s="164"/>
    </row>
    <row r="180" spans="1:16" s="176" customFormat="1" ht="12.75">
      <c r="A180" s="163">
        <v>157</v>
      </c>
      <c r="B180" s="168" t="str">
        <f t="shared" si="4"/>
        <v>BY05_H_1_7---&gt;BY02_VME 1 _14_3_BYPLM.A23L7_A1 </v>
      </c>
      <c r="C180" s="163" t="s">
        <v>2021</v>
      </c>
      <c r="D180" s="163" t="s">
        <v>2037</v>
      </c>
      <c r="E180" s="163">
        <v>1</v>
      </c>
      <c r="F180" s="163">
        <v>7</v>
      </c>
      <c r="G180" s="163"/>
      <c r="H180" s="163" t="s">
        <v>2023</v>
      </c>
      <c r="I180" s="166" t="s">
        <v>2029</v>
      </c>
      <c r="J180" s="166">
        <v>14</v>
      </c>
      <c r="K180" s="166">
        <v>3</v>
      </c>
      <c r="L180" s="163" t="s">
        <v>2025</v>
      </c>
      <c r="M180" s="163" t="s">
        <v>2032</v>
      </c>
      <c r="N180" s="168" t="s">
        <v>1308</v>
      </c>
      <c r="O180" s="163" t="s">
        <v>2027</v>
      </c>
      <c r="P180" s="177"/>
    </row>
    <row r="181" spans="1:16" s="176" customFormat="1" ht="12.75">
      <c r="A181" s="163">
        <v>158</v>
      </c>
      <c r="B181" s="168" t="str">
        <f t="shared" si="4"/>
        <v>BY05_H_1_8---&gt;BY02_VME 1 _14_4_BYPLM.A23L7_A2</v>
      </c>
      <c r="C181" s="163" t="s">
        <v>2021</v>
      </c>
      <c r="D181" s="163" t="s">
        <v>2037</v>
      </c>
      <c r="E181" s="163">
        <v>1</v>
      </c>
      <c r="F181" s="163">
        <v>8</v>
      </c>
      <c r="G181" s="163"/>
      <c r="H181" s="163" t="s">
        <v>2023</v>
      </c>
      <c r="I181" s="166" t="s">
        <v>2029</v>
      </c>
      <c r="J181" s="166">
        <v>14</v>
      </c>
      <c r="K181" s="166">
        <v>4</v>
      </c>
      <c r="L181" s="163" t="s">
        <v>2025</v>
      </c>
      <c r="M181" s="163" t="s">
        <v>2032</v>
      </c>
      <c r="N181" s="168" t="s">
        <v>1308</v>
      </c>
      <c r="O181" s="163" t="s">
        <v>2028</v>
      </c>
      <c r="P181" s="177"/>
    </row>
    <row r="182" spans="1:16" s="176" customFormat="1" ht="12.75">
      <c r="A182" s="163">
        <v>159</v>
      </c>
      <c r="B182" s="168" t="str">
        <f t="shared" si="4"/>
        <v>BY05_H_2_7---&gt;BY02_VME 1 _15_1_BYPLM.A24L7_A1 </v>
      </c>
      <c r="C182" s="163" t="s">
        <v>2021</v>
      </c>
      <c r="D182" s="163" t="s">
        <v>2037</v>
      </c>
      <c r="E182" s="163">
        <v>2</v>
      </c>
      <c r="F182" s="163">
        <v>7</v>
      </c>
      <c r="G182" s="163"/>
      <c r="H182" s="163" t="s">
        <v>2023</v>
      </c>
      <c r="I182" s="166" t="s">
        <v>2029</v>
      </c>
      <c r="J182" s="166">
        <v>15</v>
      </c>
      <c r="K182" s="166">
        <v>1</v>
      </c>
      <c r="L182" s="163" t="s">
        <v>2025</v>
      </c>
      <c r="M182" s="163" t="s">
        <v>2032</v>
      </c>
      <c r="N182" s="168" t="s">
        <v>1311</v>
      </c>
      <c r="O182" s="163" t="s">
        <v>2027</v>
      </c>
      <c r="P182" s="177"/>
    </row>
    <row r="183" spans="1:16" s="176" customFormat="1" ht="12.75">
      <c r="A183" s="163">
        <v>160</v>
      </c>
      <c r="B183" s="168" t="str">
        <f t="shared" si="4"/>
        <v>BY05_H_2_8---&gt;BY02_VME 1 _15_2_BYPLM.A24L7_A2</v>
      </c>
      <c r="C183" s="163" t="s">
        <v>2021</v>
      </c>
      <c r="D183" s="163" t="s">
        <v>2037</v>
      </c>
      <c r="E183" s="163">
        <v>2</v>
      </c>
      <c r="F183" s="163">
        <v>8</v>
      </c>
      <c r="G183" s="163"/>
      <c r="H183" s="163" t="s">
        <v>2023</v>
      </c>
      <c r="I183" s="166" t="s">
        <v>2029</v>
      </c>
      <c r="J183" s="166">
        <v>15</v>
      </c>
      <c r="K183" s="166">
        <v>2</v>
      </c>
      <c r="L183" s="163" t="s">
        <v>2025</v>
      </c>
      <c r="M183" s="163" t="s">
        <v>2032</v>
      </c>
      <c r="N183" s="168" t="s">
        <v>1311</v>
      </c>
      <c r="O183" s="163" t="s">
        <v>2028</v>
      </c>
      <c r="P183" s="177"/>
    </row>
    <row r="184" spans="1:16" s="176" customFormat="1" ht="12.75">
      <c r="A184" s="163">
        <v>161</v>
      </c>
      <c r="B184" s="168" t="str">
        <f t="shared" si="4"/>
        <v>BY05_H_3_7---&gt;BY02_VME 1 _15_3_BYPLM.A25L7_A1 </v>
      </c>
      <c r="C184" s="163" t="s">
        <v>2021</v>
      </c>
      <c r="D184" s="163" t="s">
        <v>2037</v>
      </c>
      <c r="E184" s="163">
        <v>3</v>
      </c>
      <c r="F184" s="163">
        <v>7</v>
      </c>
      <c r="G184" s="163"/>
      <c r="H184" s="163" t="s">
        <v>2023</v>
      </c>
      <c r="I184" s="166" t="s">
        <v>2029</v>
      </c>
      <c r="J184" s="166">
        <v>15</v>
      </c>
      <c r="K184" s="166">
        <v>3</v>
      </c>
      <c r="L184" s="163" t="s">
        <v>2025</v>
      </c>
      <c r="M184" s="163" t="s">
        <v>2032</v>
      </c>
      <c r="N184" s="168" t="s">
        <v>1314</v>
      </c>
      <c r="O184" s="163" t="s">
        <v>2027</v>
      </c>
      <c r="P184" s="177"/>
    </row>
    <row r="185" spans="1:16" s="176" customFormat="1" ht="12.75">
      <c r="A185" s="163">
        <v>162</v>
      </c>
      <c r="B185" s="168" t="str">
        <f t="shared" si="4"/>
        <v>BY05_H_3_8---&gt;BY02_VME 1 _15_4_BYPLM.A25L7_A2</v>
      </c>
      <c r="C185" s="163" t="s">
        <v>2021</v>
      </c>
      <c r="D185" s="163" t="s">
        <v>2037</v>
      </c>
      <c r="E185" s="163">
        <v>3</v>
      </c>
      <c r="F185" s="163">
        <v>8</v>
      </c>
      <c r="G185" s="163"/>
      <c r="H185" s="163" t="s">
        <v>2023</v>
      </c>
      <c r="I185" s="166" t="s">
        <v>2029</v>
      </c>
      <c r="J185" s="166">
        <v>15</v>
      </c>
      <c r="K185" s="166">
        <v>4</v>
      </c>
      <c r="L185" s="163" t="s">
        <v>2025</v>
      </c>
      <c r="M185" s="163" t="s">
        <v>2032</v>
      </c>
      <c r="N185" s="168" t="s">
        <v>1314</v>
      </c>
      <c r="O185" s="163" t="s">
        <v>2028</v>
      </c>
      <c r="P185" s="177"/>
    </row>
    <row r="186" spans="1:16" s="176" customFormat="1" ht="12.75">
      <c r="A186" s="163">
        <v>163</v>
      </c>
      <c r="B186" s="168" t="str">
        <f t="shared" si="4"/>
        <v>BY05_H_4_7---&gt;BY02_VME 1 _16_1_BYPLM.A26L7_A1 </v>
      </c>
      <c r="C186" s="163" t="s">
        <v>2021</v>
      </c>
      <c r="D186" s="163" t="s">
        <v>2037</v>
      </c>
      <c r="E186" s="163">
        <v>4</v>
      </c>
      <c r="F186" s="163">
        <v>7</v>
      </c>
      <c r="G186" s="163"/>
      <c r="H186" s="163" t="s">
        <v>2023</v>
      </c>
      <c r="I186" s="166" t="s">
        <v>2029</v>
      </c>
      <c r="J186" s="166">
        <v>16</v>
      </c>
      <c r="K186" s="166">
        <v>1</v>
      </c>
      <c r="L186" s="163" t="s">
        <v>2025</v>
      </c>
      <c r="M186" s="163" t="s">
        <v>2032</v>
      </c>
      <c r="N186" s="168" t="s">
        <v>1317</v>
      </c>
      <c r="O186" s="163" t="s">
        <v>2027</v>
      </c>
      <c r="P186" s="177"/>
    </row>
    <row r="187" spans="1:16" s="176" customFormat="1" ht="12.75">
      <c r="A187" s="163">
        <v>164</v>
      </c>
      <c r="B187" s="168" t="str">
        <f t="shared" si="4"/>
        <v>BY05_H_4_8---&gt;BY02_VME 1 _16_2_BYPLM.A26L7_A2</v>
      </c>
      <c r="C187" s="163" t="s">
        <v>2021</v>
      </c>
      <c r="D187" s="163" t="s">
        <v>2037</v>
      </c>
      <c r="E187" s="163">
        <v>4</v>
      </c>
      <c r="F187" s="163">
        <v>8</v>
      </c>
      <c r="G187" s="163"/>
      <c r="H187" s="163" t="s">
        <v>2023</v>
      </c>
      <c r="I187" s="166" t="s">
        <v>2029</v>
      </c>
      <c r="J187" s="166">
        <v>16</v>
      </c>
      <c r="K187" s="166">
        <v>2</v>
      </c>
      <c r="L187" s="163" t="s">
        <v>2025</v>
      </c>
      <c r="M187" s="163" t="s">
        <v>2032</v>
      </c>
      <c r="N187" s="168" t="s">
        <v>1317</v>
      </c>
      <c r="O187" s="163" t="s">
        <v>2028</v>
      </c>
      <c r="P187" s="177"/>
    </row>
    <row r="188" spans="1:16" s="176" customFormat="1" ht="12.75">
      <c r="A188" s="163">
        <v>165</v>
      </c>
      <c r="B188" s="168" t="str">
        <f t="shared" si="4"/>
        <v>BY05_H_5_7---&gt;BY02_VME 1 _16_3_BYPLM.A27L7_A1 </v>
      </c>
      <c r="C188" s="163" t="s">
        <v>2021</v>
      </c>
      <c r="D188" s="163" t="s">
        <v>2037</v>
      </c>
      <c r="E188" s="163">
        <v>5</v>
      </c>
      <c r="F188" s="163">
        <v>7</v>
      </c>
      <c r="G188" s="163"/>
      <c r="H188" s="163" t="s">
        <v>2023</v>
      </c>
      <c r="I188" s="166" t="s">
        <v>2029</v>
      </c>
      <c r="J188" s="166">
        <v>16</v>
      </c>
      <c r="K188" s="166">
        <v>3</v>
      </c>
      <c r="L188" s="163" t="s">
        <v>2025</v>
      </c>
      <c r="M188" s="163" t="s">
        <v>2032</v>
      </c>
      <c r="N188" s="168" t="s">
        <v>1320</v>
      </c>
      <c r="O188" s="163" t="s">
        <v>2027</v>
      </c>
      <c r="P188" s="177"/>
    </row>
    <row r="189" spans="1:16" s="176" customFormat="1" ht="12.75">
      <c r="A189" s="163">
        <v>166</v>
      </c>
      <c r="B189" s="168" t="str">
        <f t="shared" si="4"/>
        <v>BY05_H_5_8---&gt;BY02_VME 1 _16_4_BYPLM.A27L7_A2</v>
      </c>
      <c r="C189" s="163" t="s">
        <v>2021</v>
      </c>
      <c r="D189" s="163" t="s">
        <v>2037</v>
      </c>
      <c r="E189" s="163">
        <v>5</v>
      </c>
      <c r="F189" s="163">
        <v>8</v>
      </c>
      <c r="G189" s="163"/>
      <c r="H189" s="163" t="s">
        <v>2023</v>
      </c>
      <c r="I189" s="166" t="s">
        <v>2029</v>
      </c>
      <c r="J189" s="166">
        <v>16</v>
      </c>
      <c r="K189" s="166">
        <v>4</v>
      </c>
      <c r="L189" s="163" t="s">
        <v>2025</v>
      </c>
      <c r="M189" s="163" t="s">
        <v>2032</v>
      </c>
      <c r="N189" s="168" t="s">
        <v>1320</v>
      </c>
      <c r="O189" s="163" t="s">
        <v>2028</v>
      </c>
      <c r="P189" s="177"/>
    </row>
    <row r="190" spans="1:16" s="176" customFormat="1" ht="12.75">
      <c r="A190" s="163">
        <v>167</v>
      </c>
      <c r="B190" s="168" t="str">
        <f t="shared" si="4"/>
        <v>BY05_H_6_7---&gt;BY02_VME 1 _17_1_BYPLM.A28L7_A1 </v>
      </c>
      <c r="C190" s="163" t="s">
        <v>2021</v>
      </c>
      <c r="D190" s="163" t="s">
        <v>2037</v>
      </c>
      <c r="E190" s="163">
        <v>6</v>
      </c>
      <c r="F190" s="163">
        <v>7</v>
      </c>
      <c r="G190" s="163"/>
      <c r="H190" s="163" t="s">
        <v>2023</v>
      </c>
      <c r="I190" s="166" t="s">
        <v>2029</v>
      </c>
      <c r="J190" s="166">
        <v>17</v>
      </c>
      <c r="K190" s="166">
        <v>1</v>
      </c>
      <c r="L190" s="163" t="s">
        <v>2025</v>
      </c>
      <c r="M190" s="163" t="s">
        <v>2032</v>
      </c>
      <c r="N190" s="168" t="s">
        <v>1323</v>
      </c>
      <c r="O190" s="163" t="s">
        <v>2027</v>
      </c>
      <c r="P190" s="177"/>
    </row>
    <row r="191" spans="1:16" s="176" customFormat="1" ht="12.75">
      <c r="A191" s="163">
        <v>168</v>
      </c>
      <c r="B191" s="168" t="str">
        <f t="shared" si="4"/>
        <v>BY05_H_6_8---&gt;BY02_VME 1 _17_2_BYPLM.A28L7_A2</v>
      </c>
      <c r="C191" s="163" t="s">
        <v>2021</v>
      </c>
      <c r="D191" s="163" t="s">
        <v>2037</v>
      </c>
      <c r="E191" s="163">
        <v>6</v>
      </c>
      <c r="F191" s="163">
        <v>8</v>
      </c>
      <c r="G191" s="163"/>
      <c r="H191" s="163" t="s">
        <v>2023</v>
      </c>
      <c r="I191" s="166" t="s">
        <v>2029</v>
      </c>
      <c r="J191" s="166">
        <v>17</v>
      </c>
      <c r="K191" s="166">
        <v>2</v>
      </c>
      <c r="L191" s="163" t="s">
        <v>2025</v>
      </c>
      <c r="M191" s="163" t="s">
        <v>2032</v>
      </c>
      <c r="N191" s="168" t="s">
        <v>1323</v>
      </c>
      <c r="O191" s="163" t="s">
        <v>2028</v>
      </c>
      <c r="P191" s="177"/>
    </row>
    <row r="192" spans="1:16" s="165" customFormat="1" ht="12.75">
      <c r="A192" s="170">
        <v>169</v>
      </c>
      <c r="B192" s="173" t="str">
        <f t="shared" si="4"/>
        <v>BY05_H_7_7---&gt;BY02_VME 3_14_3_BYPLM.A23R7_A1 </v>
      </c>
      <c r="C192" s="170" t="s">
        <v>2021</v>
      </c>
      <c r="D192" s="170" t="s">
        <v>2037</v>
      </c>
      <c r="E192" s="170">
        <v>7</v>
      </c>
      <c r="F192" s="170">
        <v>7</v>
      </c>
      <c r="G192" s="170"/>
      <c r="H192" s="170" t="s">
        <v>2023</v>
      </c>
      <c r="I192" s="171" t="s">
        <v>2033</v>
      </c>
      <c r="J192" s="171">
        <v>14</v>
      </c>
      <c r="K192" s="171">
        <v>3</v>
      </c>
      <c r="L192" s="170" t="s">
        <v>2025</v>
      </c>
      <c r="M192" s="170" t="s">
        <v>2034</v>
      </c>
      <c r="N192" s="173" t="s">
        <v>3462</v>
      </c>
      <c r="O192" s="170" t="s">
        <v>2027</v>
      </c>
      <c r="P192" s="164"/>
    </row>
    <row r="193" spans="1:16" s="165" customFormat="1" ht="12.75">
      <c r="A193" s="170">
        <v>170</v>
      </c>
      <c r="B193" s="173" t="str">
        <f t="shared" si="4"/>
        <v>BY05_H_7_8---&gt;BY02_VME 3_14_4_BYPLM.A23R7_A2</v>
      </c>
      <c r="C193" s="170" t="s">
        <v>2021</v>
      </c>
      <c r="D193" s="170" t="s">
        <v>2037</v>
      </c>
      <c r="E193" s="170">
        <v>7</v>
      </c>
      <c r="F193" s="170">
        <v>8</v>
      </c>
      <c r="G193" s="170"/>
      <c r="H193" s="170" t="s">
        <v>2023</v>
      </c>
      <c r="I193" s="171" t="s">
        <v>2033</v>
      </c>
      <c r="J193" s="171">
        <v>14</v>
      </c>
      <c r="K193" s="171">
        <v>4</v>
      </c>
      <c r="L193" s="170" t="s">
        <v>2025</v>
      </c>
      <c r="M193" s="170" t="s">
        <v>2034</v>
      </c>
      <c r="N193" s="173" t="s">
        <v>3462</v>
      </c>
      <c r="O193" s="170" t="s">
        <v>2028</v>
      </c>
      <c r="P193" s="164"/>
    </row>
    <row r="194" spans="1:16" s="165" customFormat="1" ht="12.75">
      <c r="A194" s="170">
        <v>171</v>
      </c>
      <c r="B194" s="173" t="str">
        <f t="shared" si="4"/>
        <v>BY05_H_8_7---&gt;BY02_VME 3_15_1_BYPLM.A24R7_A1 </v>
      </c>
      <c r="C194" s="170" t="s">
        <v>2021</v>
      </c>
      <c r="D194" s="170" t="s">
        <v>2037</v>
      </c>
      <c r="E194" s="170">
        <v>8</v>
      </c>
      <c r="F194" s="170">
        <v>7</v>
      </c>
      <c r="G194" s="170"/>
      <c r="H194" s="170" t="s">
        <v>2023</v>
      </c>
      <c r="I194" s="171" t="s">
        <v>2033</v>
      </c>
      <c r="J194" s="171">
        <v>15</v>
      </c>
      <c r="K194" s="171">
        <v>1</v>
      </c>
      <c r="L194" s="170" t="s">
        <v>2025</v>
      </c>
      <c r="M194" s="170" t="s">
        <v>2034</v>
      </c>
      <c r="N194" s="173" t="s">
        <v>3463</v>
      </c>
      <c r="O194" s="170" t="s">
        <v>2027</v>
      </c>
      <c r="P194" s="164"/>
    </row>
    <row r="195" spans="1:16" s="165" customFormat="1" ht="12.75">
      <c r="A195" s="170">
        <v>172</v>
      </c>
      <c r="B195" s="173" t="str">
        <f t="shared" si="4"/>
        <v>BY05_H_8_8---&gt;BY02_VME 3_15_2_BYPLM.A24R7_A2</v>
      </c>
      <c r="C195" s="170" t="s">
        <v>2021</v>
      </c>
      <c r="D195" s="170" t="s">
        <v>2037</v>
      </c>
      <c r="E195" s="170">
        <v>8</v>
      </c>
      <c r="F195" s="170">
        <v>8</v>
      </c>
      <c r="G195" s="170"/>
      <c r="H195" s="170" t="s">
        <v>2023</v>
      </c>
      <c r="I195" s="171" t="s">
        <v>2033</v>
      </c>
      <c r="J195" s="171">
        <v>15</v>
      </c>
      <c r="K195" s="171">
        <v>2</v>
      </c>
      <c r="L195" s="170" t="s">
        <v>2025</v>
      </c>
      <c r="M195" s="170" t="s">
        <v>2034</v>
      </c>
      <c r="N195" s="173" t="s">
        <v>3463</v>
      </c>
      <c r="O195" s="170" t="s">
        <v>2028</v>
      </c>
      <c r="P195" s="164"/>
    </row>
    <row r="196" spans="1:16" s="165" customFormat="1" ht="12.75">
      <c r="A196" s="170">
        <v>173</v>
      </c>
      <c r="B196" s="173" t="str">
        <f t="shared" si="4"/>
        <v>BY05_H_9_7---&gt;BY02_VME 3_15_3_BYPLM.A25R7_A1 </v>
      </c>
      <c r="C196" s="170" t="s">
        <v>2021</v>
      </c>
      <c r="D196" s="170" t="s">
        <v>2037</v>
      </c>
      <c r="E196" s="170">
        <v>9</v>
      </c>
      <c r="F196" s="170">
        <v>7</v>
      </c>
      <c r="G196" s="170"/>
      <c r="H196" s="170" t="s">
        <v>2023</v>
      </c>
      <c r="I196" s="171" t="s">
        <v>2033</v>
      </c>
      <c r="J196" s="171">
        <v>15</v>
      </c>
      <c r="K196" s="171">
        <v>3</v>
      </c>
      <c r="L196" s="170" t="s">
        <v>2025</v>
      </c>
      <c r="M196" s="170" t="s">
        <v>2034</v>
      </c>
      <c r="N196" s="173" t="s">
        <v>3464</v>
      </c>
      <c r="O196" s="170" t="s">
        <v>2027</v>
      </c>
      <c r="P196" s="164"/>
    </row>
    <row r="197" spans="1:16" s="165" customFormat="1" ht="12.75">
      <c r="A197" s="170">
        <v>174</v>
      </c>
      <c r="B197" s="173" t="str">
        <f t="shared" si="4"/>
        <v>BY05_H_9_8---&gt;BY02_VME 3_15_4_BYPLM.A25R7_A2</v>
      </c>
      <c r="C197" s="170" t="s">
        <v>2021</v>
      </c>
      <c r="D197" s="170" t="s">
        <v>2037</v>
      </c>
      <c r="E197" s="170">
        <v>9</v>
      </c>
      <c r="F197" s="170">
        <v>8</v>
      </c>
      <c r="G197" s="170"/>
      <c r="H197" s="170" t="s">
        <v>2023</v>
      </c>
      <c r="I197" s="171" t="s">
        <v>2033</v>
      </c>
      <c r="J197" s="170">
        <v>15</v>
      </c>
      <c r="K197" s="171">
        <v>4</v>
      </c>
      <c r="L197" s="170" t="s">
        <v>2025</v>
      </c>
      <c r="M197" s="170" t="s">
        <v>2034</v>
      </c>
      <c r="N197" s="173" t="s">
        <v>3464</v>
      </c>
      <c r="O197" s="170" t="s">
        <v>2028</v>
      </c>
      <c r="P197" s="164"/>
    </row>
    <row r="198" spans="1:16" s="165" customFormat="1" ht="12.75">
      <c r="A198" s="170">
        <v>175</v>
      </c>
      <c r="B198" s="173" t="str">
        <f t="shared" si="4"/>
        <v>BY05_H_10_7---&gt;BY02_VME 3_16_1_BYPLM.A26R7_A1 </v>
      </c>
      <c r="C198" s="170" t="s">
        <v>2021</v>
      </c>
      <c r="D198" s="170" t="s">
        <v>2037</v>
      </c>
      <c r="E198" s="170">
        <v>10</v>
      </c>
      <c r="F198" s="170">
        <v>7</v>
      </c>
      <c r="G198" s="170"/>
      <c r="H198" s="170" t="s">
        <v>2023</v>
      </c>
      <c r="I198" s="171" t="s">
        <v>2033</v>
      </c>
      <c r="J198" s="171">
        <v>16</v>
      </c>
      <c r="K198" s="171">
        <v>1</v>
      </c>
      <c r="L198" s="170" t="s">
        <v>2025</v>
      </c>
      <c r="M198" s="170" t="s">
        <v>2034</v>
      </c>
      <c r="N198" s="173" t="s">
        <v>3466</v>
      </c>
      <c r="O198" s="170" t="s">
        <v>2027</v>
      </c>
      <c r="P198" s="164"/>
    </row>
    <row r="199" spans="1:16" s="165" customFormat="1" ht="12.75">
      <c r="A199" s="170">
        <v>176</v>
      </c>
      <c r="B199" s="173" t="str">
        <f t="shared" si="4"/>
        <v>BY05_H_10_8---&gt;BY02_VME 3_16_2_BYPLM.A26R7_A2</v>
      </c>
      <c r="C199" s="170" t="s">
        <v>2021</v>
      </c>
      <c r="D199" s="170" t="s">
        <v>2037</v>
      </c>
      <c r="E199" s="170">
        <v>10</v>
      </c>
      <c r="F199" s="170">
        <v>8</v>
      </c>
      <c r="G199" s="170"/>
      <c r="H199" s="170" t="s">
        <v>2023</v>
      </c>
      <c r="I199" s="171" t="s">
        <v>2033</v>
      </c>
      <c r="J199" s="171">
        <v>16</v>
      </c>
      <c r="K199" s="171">
        <v>2</v>
      </c>
      <c r="L199" s="170" t="s">
        <v>2025</v>
      </c>
      <c r="M199" s="170" t="s">
        <v>2034</v>
      </c>
      <c r="N199" s="173" t="s">
        <v>3466</v>
      </c>
      <c r="O199" s="170" t="s">
        <v>2028</v>
      </c>
      <c r="P199" s="164"/>
    </row>
    <row r="200" spans="1:16" s="165" customFormat="1" ht="12.75">
      <c r="A200" s="170"/>
      <c r="B200" s="173"/>
      <c r="C200" s="170"/>
      <c r="D200" s="170"/>
      <c r="E200" s="170"/>
      <c r="F200" s="170"/>
      <c r="G200" s="170"/>
      <c r="H200" s="170"/>
      <c r="I200" s="171"/>
      <c r="J200" s="171"/>
      <c r="K200" s="171"/>
      <c r="L200" s="170"/>
      <c r="M200" s="170"/>
      <c r="N200" s="173"/>
      <c r="O200" s="170"/>
      <c r="P200" s="164"/>
    </row>
    <row r="201" spans="1:16" s="165" customFormat="1" ht="12.75">
      <c r="A201" s="170"/>
      <c r="B201" s="173"/>
      <c r="C201" s="170"/>
      <c r="D201" s="170"/>
      <c r="E201" s="170"/>
      <c r="F201" s="170"/>
      <c r="G201" s="170"/>
      <c r="H201" s="170"/>
      <c r="I201" s="171"/>
      <c r="J201" s="171"/>
      <c r="K201" s="171"/>
      <c r="L201" s="170"/>
      <c r="M201" s="170"/>
      <c r="N201" s="173"/>
      <c r="O201" s="170"/>
      <c r="P201" s="164"/>
    </row>
    <row r="202" spans="1:16" s="165" customFormat="1" ht="12.75">
      <c r="A202" s="170"/>
      <c r="B202" s="173"/>
      <c r="C202" s="170"/>
      <c r="D202" s="170"/>
      <c r="E202" s="170"/>
      <c r="F202" s="170"/>
      <c r="G202" s="170"/>
      <c r="H202" s="170"/>
      <c r="I202" s="171"/>
      <c r="J202" s="171"/>
      <c r="K202" s="171"/>
      <c r="L202" s="170"/>
      <c r="M202" s="170"/>
      <c r="N202" s="173"/>
      <c r="O202" s="170"/>
      <c r="P202" s="164"/>
    </row>
    <row r="203" spans="1:16" s="165" customFormat="1" ht="12.75">
      <c r="A203" s="170"/>
      <c r="B203" s="173"/>
      <c r="C203" s="170"/>
      <c r="D203" s="170"/>
      <c r="E203" s="170"/>
      <c r="F203" s="170"/>
      <c r="G203" s="170"/>
      <c r="H203" s="170"/>
      <c r="I203" s="171"/>
      <c r="J203" s="171"/>
      <c r="K203" s="171"/>
      <c r="L203" s="170"/>
      <c r="M203" s="170"/>
      <c r="N203" s="173"/>
      <c r="O203" s="170"/>
      <c r="P203" s="164"/>
    </row>
    <row r="204" spans="2:16" s="165" customFormat="1" ht="15.75">
      <c r="B204" s="156"/>
      <c r="C204" s="156"/>
      <c r="D204" s="170"/>
      <c r="E204" s="149" t="s">
        <v>2039</v>
      </c>
      <c r="F204" s="170"/>
      <c r="H204" s="170"/>
      <c r="I204" s="171"/>
      <c r="J204" s="171"/>
      <c r="K204" s="171"/>
      <c r="L204" s="170"/>
      <c r="M204" s="170"/>
      <c r="N204" s="173"/>
      <c r="O204" s="156"/>
      <c r="P204" s="164"/>
    </row>
    <row r="205" spans="1:16" s="151" customFormat="1" ht="12.75">
      <c r="A205" s="150"/>
      <c r="B205" s="338"/>
      <c r="C205" s="367" t="s">
        <v>2013</v>
      </c>
      <c r="D205" s="367"/>
      <c r="E205" s="367"/>
      <c r="F205" s="367"/>
      <c r="G205" s="150"/>
      <c r="H205" s="367" t="s">
        <v>2014</v>
      </c>
      <c r="I205" s="367"/>
      <c r="J205" s="367"/>
      <c r="K205" s="367"/>
      <c r="L205" s="150"/>
      <c r="M205" s="150"/>
      <c r="O205" s="339"/>
      <c r="P205" s="152"/>
    </row>
    <row r="206" spans="1:16" s="155" customFormat="1" ht="24">
      <c r="A206" s="153" t="s">
        <v>3621</v>
      </c>
      <c r="B206" s="153" t="s">
        <v>2015</v>
      </c>
      <c r="C206" s="153" t="s">
        <v>2016</v>
      </c>
      <c r="D206" s="153" t="s">
        <v>3622</v>
      </c>
      <c r="E206" s="153" t="s">
        <v>2017</v>
      </c>
      <c r="F206" s="153" t="s">
        <v>3623</v>
      </c>
      <c r="G206" s="153" t="s">
        <v>2018</v>
      </c>
      <c r="H206" s="153" t="s">
        <v>2016</v>
      </c>
      <c r="I206" s="153" t="s">
        <v>3622</v>
      </c>
      <c r="J206" s="153" t="s">
        <v>2017</v>
      </c>
      <c r="K206" s="153" t="s">
        <v>3623</v>
      </c>
      <c r="L206" s="153" t="s">
        <v>2019</v>
      </c>
      <c r="M206" s="368" t="s">
        <v>2020</v>
      </c>
      <c r="N206" s="368"/>
      <c r="O206" s="368"/>
      <c r="P206" s="154"/>
    </row>
    <row r="207" spans="1:16" s="165" customFormat="1" ht="12.7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64"/>
    </row>
    <row r="208" spans="1:16" s="176" customFormat="1" ht="12.75">
      <c r="A208" s="170">
        <v>177</v>
      </c>
      <c r="B208" s="173" t="str">
        <f aca="true" t="shared" si="5" ref="B208:B233">C208&amp;"_"&amp;D208&amp;"_"&amp;E208&amp;"_"&amp;F208&amp;"---&gt;"&amp;H208&amp;"_"&amp;I208&amp;"_"&amp;J208&amp;"_"&amp;K208&amp;"_"&amp;N208&amp;"_"&amp;O208</f>
        <v>BY05_H_11_7---&gt;BY02_VME 3_16_3_BYPLM.A27R7_A1 </v>
      </c>
      <c r="C208" s="170" t="s">
        <v>2021</v>
      </c>
      <c r="D208" s="170" t="s">
        <v>2037</v>
      </c>
      <c r="E208" s="170">
        <v>11</v>
      </c>
      <c r="F208" s="170">
        <v>7</v>
      </c>
      <c r="G208" s="170"/>
      <c r="H208" s="170" t="s">
        <v>2023</v>
      </c>
      <c r="I208" s="171" t="s">
        <v>2033</v>
      </c>
      <c r="J208" s="171">
        <v>16</v>
      </c>
      <c r="K208" s="171">
        <v>3</v>
      </c>
      <c r="L208" s="170" t="s">
        <v>2025</v>
      </c>
      <c r="M208" s="170" t="s">
        <v>2034</v>
      </c>
      <c r="N208" s="173" t="s">
        <v>3467</v>
      </c>
      <c r="O208" s="170" t="s">
        <v>2027</v>
      </c>
      <c r="P208" s="177"/>
    </row>
    <row r="209" spans="1:16" s="176" customFormat="1" ht="12.75">
      <c r="A209" s="170">
        <v>178</v>
      </c>
      <c r="B209" s="173" t="str">
        <f t="shared" si="5"/>
        <v>BY05_H_11_8---&gt;BY02_VME 3_16_4_BYPLM.A27R7_A2</v>
      </c>
      <c r="C209" s="170" t="s">
        <v>2021</v>
      </c>
      <c r="D209" s="170" t="s">
        <v>2037</v>
      </c>
      <c r="E209" s="170">
        <v>11</v>
      </c>
      <c r="F209" s="170">
        <v>8</v>
      </c>
      <c r="G209" s="170"/>
      <c r="H209" s="170" t="s">
        <v>2023</v>
      </c>
      <c r="I209" s="171" t="s">
        <v>2033</v>
      </c>
      <c r="J209" s="171">
        <v>16</v>
      </c>
      <c r="K209" s="171">
        <v>4</v>
      </c>
      <c r="L209" s="170" t="s">
        <v>2025</v>
      </c>
      <c r="M209" s="170" t="s">
        <v>2034</v>
      </c>
      <c r="N209" s="173" t="s">
        <v>3467</v>
      </c>
      <c r="O209" s="170" t="s">
        <v>2028</v>
      </c>
      <c r="P209" s="177"/>
    </row>
    <row r="210" spans="1:16" s="176" customFormat="1" ht="12.75">
      <c r="A210" s="170">
        <v>179</v>
      </c>
      <c r="B210" s="173" t="str">
        <f t="shared" si="5"/>
        <v>BY05_H_12_7---&gt;BY02_VME 3_17_1_BYPLM.A28R7_A1 </v>
      </c>
      <c r="C210" s="170" t="s">
        <v>2021</v>
      </c>
      <c r="D210" s="170" t="s">
        <v>2037</v>
      </c>
      <c r="E210" s="170">
        <v>12</v>
      </c>
      <c r="F210" s="170">
        <v>7</v>
      </c>
      <c r="G210" s="170"/>
      <c r="H210" s="170" t="s">
        <v>2023</v>
      </c>
      <c r="I210" s="171" t="s">
        <v>2033</v>
      </c>
      <c r="J210" s="171">
        <v>17</v>
      </c>
      <c r="K210" s="171">
        <v>1</v>
      </c>
      <c r="L210" s="170" t="s">
        <v>2025</v>
      </c>
      <c r="M210" s="170" t="s">
        <v>2034</v>
      </c>
      <c r="N210" s="173" t="s">
        <v>3468</v>
      </c>
      <c r="O210" s="170" t="s">
        <v>2027</v>
      </c>
      <c r="P210" s="177"/>
    </row>
    <row r="211" spans="1:16" s="176" customFormat="1" ht="12.75">
      <c r="A211" s="170">
        <v>180</v>
      </c>
      <c r="B211" s="173" t="str">
        <f t="shared" si="5"/>
        <v>BY05_H_12_8---&gt;BY02_VME 3_17_2_BYPLM.A28R7_A2</v>
      </c>
      <c r="C211" s="170" t="s">
        <v>2021</v>
      </c>
      <c r="D211" s="170" t="s">
        <v>2037</v>
      </c>
      <c r="E211" s="170">
        <v>12</v>
      </c>
      <c r="F211" s="170">
        <v>8</v>
      </c>
      <c r="G211" s="170"/>
      <c r="H211" s="170" t="s">
        <v>2023</v>
      </c>
      <c r="I211" s="171" t="s">
        <v>2033</v>
      </c>
      <c r="J211" s="171">
        <v>17</v>
      </c>
      <c r="K211" s="171">
        <v>2</v>
      </c>
      <c r="L211" s="170" t="s">
        <v>2025</v>
      </c>
      <c r="M211" s="170" t="s">
        <v>2034</v>
      </c>
      <c r="N211" s="173" t="s">
        <v>3468</v>
      </c>
      <c r="O211" s="170" t="s">
        <v>2028</v>
      </c>
      <c r="P211" s="177"/>
    </row>
    <row r="212" spans="1:16" s="176" customFormat="1" ht="12.75">
      <c r="A212" s="163">
        <v>181</v>
      </c>
      <c r="B212" s="168" t="str">
        <f t="shared" si="5"/>
        <v>BY05_I_1_7---&gt;BY02_VME 1 _17_3_BYPLM.A29L7_A1 </v>
      </c>
      <c r="C212" s="163" t="s">
        <v>2021</v>
      </c>
      <c r="D212" s="163" t="s">
        <v>2038</v>
      </c>
      <c r="E212" s="163">
        <v>1</v>
      </c>
      <c r="F212" s="163">
        <v>7</v>
      </c>
      <c r="G212" s="163"/>
      <c r="H212" s="163" t="s">
        <v>2023</v>
      </c>
      <c r="I212" s="166" t="s">
        <v>2029</v>
      </c>
      <c r="J212" s="166">
        <v>17</v>
      </c>
      <c r="K212" s="166">
        <v>3</v>
      </c>
      <c r="L212" s="163" t="s">
        <v>2025</v>
      </c>
      <c r="M212" s="163" t="s">
        <v>2032</v>
      </c>
      <c r="N212" s="168" t="s">
        <v>1326</v>
      </c>
      <c r="O212" s="163" t="s">
        <v>2027</v>
      </c>
      <c r="P212" s="177"/>
    </row>
    <row r="213" spans="1:16" s="176" customFormat="1" ht="12.75">
      <c r="A213" s="163">
        <v>182</v>
      </c>
      <c r="B213" s="168" t="str">
        <f t="shared" si="5"/>
        <v>BY05_I_1_8---&gt;BY02_VME 1 _17_4_BYPLM.A29L7_A2</v>
      </c>
      <c r="C213" s="163" t="s">
        <v>2021</v>
      </c>
      <c r="D213" s="163" t="s">
        <v>2038</v>
      </c>
      <c r="E213" s="163">
        <v>1</v>
      </c>
      <c r="F213" s="163">
        <v>8</v>
      </c>
      <c r="G213" s="163"/>
      <c r="H213" s="163" t="s">
        <v>2023</v>
      </c>
      <c r="I213" s="166" t="s">
        <v>2029</v>
      </c>
      <c r="J213" s="166">
        <v>17</v>
      </c>
      <c r="K213" s="166">
        <v>4</v>
      </c>
      <c r="L213" s="163" t="s">
        <v>2025</v>
      </c>
      <c r="M213" s="163" t="s">
        <v>2032</v>
      </c>
      <c r="N213" s="168" t="s">
        <v>1326</v>
      </c>
      <c r="O213" s="163" t="s">
        <v>2028</v>
      </c>
      <c r="P213" s="177"/>
    </row>
    <row r="214" spans="1:16" s="176" customFormat="1" ht="12.75">
      <c r="A214" s="163">
        <v>183</v>
      </c>
      <c r="B214" s="168" t="str">
        <f t="shared" si="5"/>
        <v>BY05_I_2_7---&gt;BY02_VME 1 _18_1_BYPLM.A30L7_A1 </v>
      </c>
      <c r="C214" s="163" t="s">
        <v>2021</v>
      </c>
      <c r="D214" s="163" t="s">
        <v>2038</v>
      </c>
      <c r="E214" s="163">
        <v>2</v>
      </c>
      <c r="F214" s="163">
        <v>7</v>
      </c>
      <c r="G214" s="163"/>
      <c r="H214" s="163" t="s">
        <v>2023</v>
      </c>
      <c r="I214" s="166" t="s">
        <v>2029</v>
      </c>
      <c r="J214" s="166">
        <v>18</v>
      </c>
      <c r="K214" s="166">
        <v>1</v>
      </c>
      <c r="L214" s="163" t="s">
        <v>2025</v>
      </c>
      <c r="M214" s="163" t="s">
        <v>2032</v>
      </c>
      <c r="N214" s="168" t="s">
        <v>1329</v>
      </c>
      <c r="O214" s="163" t="s">
        <v>2027</v>
      </c>
      <c r="P214" s="177"/>
    </row>
    <row r="215" spans="1:16" s="176" customFormat="1" ht="12.75">
      <c r="A215" s="163">
        <v>184</v>
      </c>
      <c r="B215" s="168" t="str">
        <f t="shared" si="5"/>
        <v>BY05_I_2_8---&gt;BY02_VME 1 _18_2_BYPLM.A30L7_A2</v>
      </c>
      <c r="C215" s="163" t="s">
        <v>2021</v>
      </c>
      <c r="D215" s="163" t="s">
        <v>2038</v>
      </c>
      <c r="E215" s="163">
        <v>2</v>
      </c>
      <c r="F215" s="163">
        <v>8</v>
      </c>
      <c r="G215" s="163"/>
      <c r="H215" s="163" t="s">
        <v>2023</v>
      </c>
      <c r="I215" s="166" t="s">
        <v>2029</v>
      </c>
      <c r="J215" s="166">
        <v>18</v>
      </c>
      <c r="K215" s="166">
        <v>2</v>
      </c>
      <c r="L215" s="163" t="s">
        <v>2025</v>
      </c>
      <c r="M215" s="163" t="s">
        <v>2032</v>
      </c>
      <c r="N215" s="168" t="s">
        <v>1329</v>
      </c>
      <c r="O215" s="163" t="s">
        <v>2028</v>
      </c>
      <c r="P215" s="177"/>
    </row>
    <row r="216" spans="1:15" ht="12.75">
      <c r="A216" s="163">
        <v>185</v>
      </c>
      <c r="B216" s="168" t="str">
        <f t="shared" si="5"/>
        <v>BY05_I_3_7---&gt;BY02_VME 1 _18_3_BYPLM.A31L7_A1 </v>
      </c>
      <c r="C216" s="163" t="s">
        <v>2021</v>
      </c>
      <c r="D216" s="163" t="s">
        <v>2038</v>
      </c>
      <c r="E216" s="163">
        <v>3</v>
      </c>
      <c r="F216" s="163">
        <v>7</v>
      </c>
      <c r="G216" s="163"/>
      <c r="H216" s="163" t="s">
        <v>2023</v>
      </c>
      <c r="I216" s="166" t="s">
        <v>2029</v>
      </c>
      <c r="J216" s="166">
        <v>18</v>
      </c>
      <c r="K216" s="166">
        <v>3</v>
      </c>
      <c r="L216" s="163" t="s">
        <v>2025</v>
      </c>
      <c r="M216" s="163" t="s">
        <v>2032</v>
      </c>
      <c r="N216" s="168" t="s">
        <v>1332</v>
      </c>
      <c r="O216" s="163" t="s">
        <v>2027</v>
      </c>
    </row>
    <row r="217" spans="1:16" s="151" customFormat="1" ht="12.75">
      <c r="A217" s="163">
        <v>186</v>
      </c>
      <c r="B217" s="168" t="str">
        <f t="shared" si="5"/>
        <v>BY05_I_3_8---&gt;BY02_VME 1 _18_4_BYPLM.A31L7_A2</v>
      </c>
      <c r="C217" s="163" t="s">
        <v>2021</v>
      </c>
      <c r="D217" s="163" t="s">
        <v>2038</v>
      </c>
      <c r="E217" s="163">
        <v>3</v>
      </c>
      <c r="F217" s="163">
        <v>8</v>
      </c>
      <c r="G217" s="163"/>
      <c r="H217" s="163" t="s">
        <v>2023</v>
      </c>
      <c r="I217" s="166" t="s">
        <v>2029</v>
      </c>
      <c r="J217" s="166">
        <v>18</v>
      </c>
      <c r="K217" s="166">
        <v>4</v>
      </c>
      <c r="L217" s="163" t="s">
        <v>2025</v>
      </c>
      <c r="M217" s="163" t="s">
        <v>2032</v>
      </c>
      <c r="N217" s="168" t="s">
        <v>1332</v>
      </c>
      <c r="O217" s="163" t="s">
        <v>2028</v>
      </c>
      <c r="P217" s="152"/>
    </row>
    <row r="218" spans="1:16" s="155" customFormat="1" ht="12.75">
      <c r="A218" s="163">
        <v>187</v>
      </c>
      <c r="B218" s="168" t="str">
        <f t="shared" si="5"/>
        <v>BY05_I_4_7---&gt;BY02_VME 1 _19_1_BYPLM.A32L7_A1 </v>
      </c>
      <c r="C218" s="163" t="s">
        <v>2021</v>
      </c>
      <c r="D218" s="163" t="s">
        <v>2038</v>
      </c>
      <c r="E218" s="163">
        <v>4</v>
      </c>
      <c r="F218" s="163">
        <v>7</v>
      </c>
      <c r="G218" s="163"/>
      <c r="H218" s="163" t="s">
        <v>2023</v>
      </c>
      <c r="I218" s="166" t="s">
        <v>2029</v>
      </c>
      <c r="J218" s="166">
        <v>19</v>
      </c>
      <c r="K218" s="166">
        <v>1</v>
      </c>
      <c r="L218" s="163" t="s">
        <v>2025</v>
      </c>
      <c r="M218" s="163" t="s">
        <v>2032</v>
      </c>
      <c r="N218" s="168" t="s">
        <v>1335</v>
      </c>
      <c r="O218" s="163" t="s">
        <v>2027</v>
      </c>
      <c r="P218" s="154"/>
    </row>
    <row r="219" spans="1:16" s="155" customFormat="1" ht="12.75">
      <c r="A219" s="163">
        <v>188</v>
      </c>
      <c r="B219" s="168" t="str">
        <f t="shared" si="5"/>
        <v>BY05_I_4_8---&gt;BY02_VME 1 _19_2_BYPLM.A32L7_A2</v>
      </c>
      <c r="C219" s="163" t="s">
        <v>2021</v>
      </c>
      <c r="D219" s="163" t="s">
        <v>2038</v>
      </c>
      <c r="E219" s="163">
        <v>4</v>
      </c>
      <c r="F219" s="163">
        <v>8</v>
      </c>
      <c r="G219" s="163"/>
      <c r="H219" s="163" t="s">
        <v>2023</v>
      </c>
      <c r="I219" s="166" t="s">
        <v>2029</v>
      </c>
      <c r="J219" s="166">
        <v>19</v>
      </c>
      <c r="K219" s="166">
        <v>2</v>
      </c>
      <c r="L219" s="163" t="s">
        <v>2025</v>
      </c>
      <c r="M219" s="163" t="s">
        <v>2032</v>
      </c>
      <c r="N219" s="168" t="s">
        <v>1335</v>
      </c>
      <c r="O219" s="163" t="s">
        <v>2028</v>
      </c>
      <c r="P219" s="154"/>
    </row>
    <row r="220" spans="1:16" s="176" customFormat="1" ht="12.75">
      <c r="A220" s="163">
        <v>189</v>
      </c>
      <c r="B220" s="168" t="str">
        <f t="shared" si="5"/>
        <v>BY05_I_5_7---&gt;BY02_VME 1 _19_3_BYPLM.A33L7_A1 </v>
      </c>
      <c r="C220" s="163" t="s">
        <v>2021</v>
      </c>
      <c r="D220" s="163" t="s">
        <v>2038</v>
      </c>
      <c r="E220" s="163">
        <v>5</v>
      </c>
      <c r="F220" s="163">
        <v>7</v>
      </c>
      <c r="G220" s="163"/>
      <c r="H220" s="163" t="s">
        <v>2023</v>
      </c>
      <c r="I220" s="166" t="s">
        <v>2029</v>
      </c>
      <c r="J220" s="166">
        <v>19</v>
      </c>
      <c r="K220" s="166">
        <v>3</v>
      </c>
      <c r="L220" s="163" t="s">
        <v>2025</v>
      </c>
      <c r="M220" s="163" t="s">
        <v>2032</v>
      </c>
      <c r="N220" s="168" t="s">
        <v>1338</v>
      </c>
      <c r="O220" s="163" t="s">
        <v>2027</v>
      </c>
      <c r="P220" s="177"/>
    </row>
    <row r="221" spans="1:16" s="176" customFormat="1" ht="12.75">
      <c r="A221" s="163">
        <v>190</v>
      </c>
      <c r="B221" s="168" t="str">
        <f t="shared" si="5"/>
        <v>BY05_I_5_8---&gt;BY02_VME 1 _19_4_BYPLM.A33L7_A2</v>
      </c>
      <c r="C221" s="163" t="s">
        <v>2021</v>
      </c>
      <c r="D221" s="163" t="s">
        <v>2038</v>
      </c>
      <c r="E221" s="163">
        <v>5</v>
      </c>
      <c r="F221" s="163">
        <v>8</v>
      </c>
      <c r="G221" s="163"/>
      <c r="H221" s="163" t="s">
        <v>2023</v>
      </c>
      <c r="I221" s="166" t="s">
        <v>2029</v>
      </c>
      <c r="J221" s="166">
        <v>19</v>
      </c>
      <c r="K221" s="166">
        <v>4</v>
      </c>
      <c r="L221" s="163" t="s">
        <v>2025</v>
      </c>
      <c r="M221" s="163" t="s">
        <v>2032</v>
      </c>
      <c r="N221" s="168" t="s">
        <v>1338</v>
      </c>
      <c r="O221" s="163" t="s">
        <v>2028</v>
      </c>
      <c r="P221" s="177"/>
    </row>
    <row r="222" spans="1:16" s="176" customFormat="1" ht="12.75">
      <c r="A222" s="170">
        <v>191</v>
      </c>
      <c r="B222" s="173" t="str">
        <f t="shared" si="5"/>
        <v>BY05_I_7_7---&gt;BY02_VME 3_17_3_BYPLM.A29R7_A1 </v>
      </c>
      <c r="C222" s="170" t="s">
        <v>2021</v>
      </c>
      <c r="D222" s="170" t="s">
        <v>2038</v>
      </c>
      <c r="E222" s="170">
        <v>7</v>
      </c>
      <c r="F222" s="170">
        <v>7</v>
      </c>
      <c r="G222" s="170"/>
      <c r="H222" s="170" t="s">
        <v>2023</v>
      </c>
      <c r="I222" s="171" t="s">
        <v>2033</v>
      </c>
      <c r="J222" s="171">
        <v>17</v>
      </c>
      <c r="K222" s="171">
        <v>3</v>
      </c>
      <c r="L222" s="170" t="s">
        <v>2025</v>
      </c>
      <c r="M222" s="170" t="s">
        <v>2034</v>
      </c>
      <c r="N222" s="173" t="s">
        <v>3469</v>
      </c>
      <c r="O222" s="170" t="s">
        <v>2027</v>
      </c>
      <c r="P222" s="177"/>
    </row>
    <row r="223" spans="1:16" s="176" customFormat="1" ht="12.75">
      <c r="A223" s="170">
        <v>192</v>
      </c>
      <c r="B223" s="173" t="str">
        <f t="shared" si="5"/>
        <v>BY05_I_7_8---&gt;BY02_VME 3_17_4_BYPLM.A29R7_A2</v>
      </c>
      <c r="C223" s="170" t="s">
        <v>2021</v>
      </c>
      <c r="D223" s="170" t="s">
        <v>2038</v>
      </c>
      <c r="E223" s="170">
        <v>7</v>
      </c>
      <c r="F223" s="170">
        <v>8</v>
      </c>
      <c r="G223" s="170"/>
      <c r="H223" s="170" t="s">
        <v>2023</v>
      </c>
      <c r="I223" s="171" t="s">
        <v>2033</v>
      </c>
      <c r="J223" s="171">
        <v>17</v>
      </c>
      <c r="K223" s="171">
        <v>4</v>
      </c>
      <c r="L223" s="170" t="s">
        <v>2025</v>
      </c>
      <c r="M223" s="170" t="s">
        <v>2034</v>
      </c>
      <c r="N223" s="173" t="s">
        <v>3469</v>
      </c>
      <c r="O223" s="170" t="s">
        <v>2028</v>
      </c>
      <c r="P223" s="177"/>
    </row>
    <row r="224" spans="1:16" s="165" customFormat="1" ht="12.75">
      <c r="A224" s="170">
        <v>193</v>
      </c>
      <c r="B224" s="173" t="str">
        <f t="shared" si="5"/>
        <v>BY05_I_8_7---&gt;BY02_VME 3_18_1_BYPLM.A30R7_A1 </v>
      </c>
      <c r="C224" s="170" t="s">
        <v>2021</v>
      </c>
      <c r="D224" s="170" t="s">
        <v>2038</v>
      </c>
      <c r="E224" s="170">
        <v>8</v>
      </c>
      <c r="F224" s="170">
        <v>7</v>
      </c>
      <c r="G224" s="170"/>
      <c r="H224" s="170" t="s">
        <v>2023</v>
      </c>
      <c r="I224" s="171" t="s">
        <v>2033</v>
      </c>
      <c r="J224" s="171">
        <v>18</v>
      </c>
      <c r="K224" s="171">
        <v>1</v>
      </c>
      <c r="L224" s="170" t="s">
        <v>2025</v>
      </c>
      <c r="M224" s="170" t="s">
        <v>2034</v>
      </c>
      <c r="N224" s="173" t="s">
        <v>472</v>
      </c>
      <c r="O224" s="170" t="s">
        <v>2027</v>
      </c>
      <c r="P224" s="164"/>
    </row>
    <row r="225" spans="1:16" s="165" customFormat="1" ht="12.75">
      <c r="A225" s="170">
        <v>194</v>
      </c>
      <c r="B225" s="173" t="str">
        <f t="shared" si="5"/>
        <v>BY05_I_8_8---&gt;BY02_VME 3_18_2_BYPLM.A30R7_A2</v>
      </c>
      <c r="C225" s="170" t="s">
        <v>2021</v>
      </c>
      <c r="D225" s="170" t="s">
        <v>2038</v>
      </c>
      <c r="E225" s="170">
        <v>8</v>
      </c>
      <c r="F225" s="170">
        <v>8</v>
      </c>
      <c r="G225" s="170"/>
      <c r="H225" s="170" t="s">
        <v>2023</v>
      </c>
      <c r="I225" s="171" t="s">
        <v>2033</v>
      </c>
      <c r="J225" s="171">
        <v>18</v>
      </c>
      <c r="K225" s="171">
        <v>2</v>
      </c>
      <c r="L225" s="170" t="s">
        <v>2025</v>
      </c>
      <c r="M225" s="170" t="s">
        <v>2034</v>
      </c>
      <c r="N225" s="173" t="s">
        <v>472</v>
      </c>
      <c r="O225" s="170" t="s">
        <v>2028</v>
      </c>
      <c r="P225" s="164"/>
    </row>
    <row r="226" spans="1:16" s="165" customFormat="1" ht="12.75">
      <c r="A226" s="170">
        <v>195</v>
      </c>
      <c r="B226" s="173" t="str">
        <f t="shared" si="5"/>
        <v>BY05_I_9_7---&gt;BY02_VME 3_18_3_BYPLM.A31R7_A1 </v>
      </c>
      <c r="C226" s="170" t="s">
        <v>2021</v>
      </c>
      <c r="D226" s="170" t="s">
        <v>2038</v>
      </c>
      <c r="E226" s="170">
        <v>9</v>
      </c>
      <c r="F226" s="170">
        <v>7</v>
      </c>
      <c r="G226" s="170"/>
      <c r="H226" s="170" t="s">
        <v>2023</v>
      </c>
      <c r="I226" s="171" t="s">
        <v>2033</v>
      </c>
      <c r="J226" s="171">
        <v>18</v>
      </c>
      <c r="K226" s="171">
        <v>3</v>
      </c>
      <c r="L226" s="170" t="s">
        <v>2025</v>
      </c>
      <c r="M226" s="170" t="s">
        <v>2034</v>
      </c>
      <c r="N226" s="173" t="s">
        <v>473</v>
      </c>
      <c r="O226" s="170" t="s">
        <v>2027</v>
      </c>
      <c r="P226" s="164"/>
    </row>
    <row r="227" spans="1:16" s="165" customFormat="1" ht="12.75">
      <c r="A227" s="170">
        <v>196</v>
      </c>
      <c r="B227" s="173" t="str">
        <f t="shared" si="5"/>
        <v>BY05_I_9_8---&gt;BY02_VME 3_18_4_BYPLM.A31R7_A2</v>
      </c>
      <c r="C227" s="170" t="s">
        <v>2021</v>
      </c>
      <c r="D227" s="170" t="s">
        <v>2038</v>
      </c>
      <c r="E227" s="170">
        <v>9</v>
      </c>
      <c r="F227" s="170">
        <v>8</v>
      </c>
      <c r="G227" s="170"/>
      <c r="H227" s="170" t="s">
        <v>2023</v>
      </c>
      <c r="I227" s="171" t="s">
        <v>2033</v>
      </c>
      <c r="J227" s="171">
        <v>18</v>
      </c>
      <c r="K227" s="171">
        <v>4</v>
      </c>
      <c r="L227" s="170" t="s">
        <v>2025</v>
      </c>
      <c r="M227" s="170" t="s">
        <v>2034</v>
      </c>
      <c r="N227" s="173" t="s">
        <v>473</v>
      </c>
      <c r="O227" s="170" t="s">
        <v>2028</v>
      </c>
      <c r="P227" s="164"/>
    </row>
    <row r="228" spans="1:16" s="165" customFormat="1" ht="12.75">
      <c r="A228" s="170">
        <v>197</v>
      </c>
      <c r="B228" s="173" t="str">
        <f t="shared" si="5"/>
        <v>BY05_I_10_7---&gt;BY02_VME 3_19_1_BYPLM.A32R7_A1 </v>
      </c>
      <c r="C228" s="170" t="s">
        <v>2021</v>
      </c>
      <c r="D228" s="170" t="s">
        <v>2038</v>
      </c>
      <c r="E228" s="170">
        <v>10</v>
      </c>
      <c r="F228" s="170">
        <v>7</v>
      </c>
      <c r="G228" s="170"/>
      <c r="H228" s="170" t="s">
        <v>2023</v>
      </c>
      <c r="I228" s="171" t="s">
        <v>2033</v>
      </c>
      <c r="J228" s="171">
        <v>19</v>
      </c>
      <c r="K228" s="171">
        <v>1</v>
      </c>
      <c r="L228" s="170" t="s">
        <v>2025</v>
      </c>
      <c r="M228" s="170" t="s">
        <v>2034</v>
      </c>
      <c r="N228" s="173" t="s">
        <v>474</v>
      </c>
      <c r="O228" s="170" t="s">
        <v>2027</v>
      </c>
      <c r="P228" s="164"/>
    </row>
    <row r="229" spans="1:16" s="165" customFormat="1" ht="12.75">
      <c r="A229" s="170">
        <v>198</v>
      </c>
      <c r="B229" s="173" t="str">
        <f t="shared" si="5"/>
        <v>BY05_I_10_8---&gt;BY02_VME 3_19_2_BYPLM.A32R7_A2</v>
      </c>
      <c r="C229" s="170" t="s">
        <v>2021</v>
      </c>
      <c r="D229" s="170" t="s">
        <v>2038</v>
      </c>
      <c r="E229" s="170">
        <v>10</v>
      </c>
      <c r="F229" s="170">
        <v>8</v>
      </c>
      <c r="G229" s="170"/>
      <c r="H229" s="170" t="s">
        <v>2023</v>
      </c>
      <c r="I229" s="171" t="s">
        <v>2033</v>
      </c>
      <c r="J229" s="171">
        <v>19</v>
      </c>
      <c r="K229" s="171">
        <v>2</v>
      </c>
      <c r="L229" s="170" t="s">
        <v>2025</v>
      </c>
      <c r="M229" s="170" t="s">
        <v>2034</v>
      </c>
      <c r="N229" s="173" t="s">
        <v>474</v>
      </c>
      <c r="O229" s="170" t="s">
        <v>2028</v>
      </c>
      <c r="P229" s="164"/>
    </row>
    <row r="230" spans="1:16" s="165" customFormat="1" ht="12.75">
      <c r="A230" s="170">
        <v>199</v>
      </c>
      <c r="B230" s="173" t="str">
        <f t="shared" si="5"/>
        <v>BY05_I_11_7---&gt;BY02_VME 3_19_3_BYPLM.A33R7_A1 </v>
      </c>
      <c r="C230" s="170" t="s">
        <v>2021</v>
      </c>
      <c r="D230" s="170" t="s">
        <v>2038</v>
      </c>
      <c r="E230" s="170">
        <v>11</v>
      </c>
      <c r="F230" s="170">
        <v>7</v>
      </c>
      <c r="G230" s="170"/>
      <c r="H230" s="170" t="s">
        <v>2023</v>
      </c>
      <c r="I230" s="171" t="s">
        <v>2033</v>
      </c>
      <c r="J230" s="171">
        <v>19</v>
      </c>
      <c r="K230" s="171">
        <v>3</v>
      </c>
      <c r="L230" s="170" t="s">
        <v>2025</v>
      </c>
      <c r="M230" s="170" t="s">
        <v>2034</v>
      </c>
      <c r="N230" s="173" t="s">
        <v>476</v>
      </c>
      <c r="O230" s="170" t="s">
        <v>2027</v>
      </c>
      <c r="P230" s="164"/>
    </row>
    <row r="231" spans="1:16" s="165" customFormat="1" ht="12.75">
      <c r="A231" s="170">
        <v>200</v>
      </c>
      <c r="B231" s="173" t="str">
        <f t="shared" si="5"/>
        <v>BY05_I_11_8---&gt;BY02_VME 3_19_4_BYPLM.A33R7_A2</v>
      </c>
      <c r="C231" s="170" t="s">
        <v>2021</v>
      </c>
      <c r="D231" s="170" t="s">
        <v>2038</v>
      </c>
      <c r="E231" s="170">
        <v>11</v>
      </c>
      <c r="F231" s="170">
        <v>8</v>
      </c>
      <c r="G231" s="170"/>
      <c r="H231" s="170" t="s">
        <v>2023</v>
      </c>
      <c r="I231" s="171" t="s">
        <v>2033</v>
      </c>
      <c r="J231" s="171">
        <v>19</v>
      </c>
      <c r="K231" s="171">
        <v>4</v>
      </c>
      <c r="L231" s="170" t="s">
        <v>2025</v>
      </c>
      <c r="M231" s="170" t="s">
        <v>2034</v>
      </c>
      <c r="N231" s="173" t="s">
        <v>476</v>
      </c>
      <c r="O231" s="170" t="s">
        <v>2028</v>
      </c>
      <c r="P231" s="164"/>
    </row>
    <row r="232" spans="1:16" s="165" customFormat="1" ht="12.75">
      <c r="A232" s="170">
        <v>201</v>
      </c>
      <c r="B232" s="173" t="str">
        <f t="shared" si="5"/>
        <v>BY05_I_12_7---&gt;BY02_VME 3_20_1_BYPLM.A34R7_A1 </v>
      </c>
      <c r="C232" s="170" t="s">
        <v>2021</v>
      </c>
      <c r="D232" s="170" t="s">
        <v>2038</v>
      </c>
      <c r="E232" s="170">
        <v>12</v>
      </c>
      <c r="F232" s="170">
        <v>7</v>
      </c>
      <c r="G232" s="170"/>
      <c r="H232" s="170" t="s">
        <v>2023</v>
      </c>
      <c r="I232" s="171" t="s">
        <v>2033</v>
      </c>
      <c r="J232" s="171">
        <v>20</v>
      </c>
      <c r="K232" s="171">
        <v>1</v>
      </c>
      <c r="L232" s="170" t="s">
        <v>2025</v>
      </c>
      <c r="M232" s="170" t="s">
        <v>2034</v>
      </c>
      <c r="N232" s="173" t="s">
        <v>477</v>
      </c>
      <c r="O232" s="170" t="s">
        <v>2027</v>
      </c>
      <c r="P232" s="164"/>
    </row>
    <row r="233" spans="1:16" s="165" customFormat="1" ht="12.75">
      <c r="A233" s="170">
        <v>202</v>
      </c>
      <c r="B233" s="173" t="str">
        <f t="shared" si="5"/>
        <v>BY05_I_12_8---&gt;BY02_VME 3_20_2_BYPLM.A34R7_A2</v>
      </c>
      <c r="C233" s="170" t="s">
        <v>2021</v>
      </c>
      <c r="D233" s="170" t="s">
        <v>2038</v>
      </c>
      <c r="E233" s="170">
        <v>12</v>
      </c>
      <c r="F233" s="170">
        <v>8</v>
      </c>
      <c r="G233" s="170"/>
      <c r="H233" s="170" t="s">
        <v>2023</v>
      </c>
      <c r="I233" s="171" t="s">
        <v>2033</v>
      </c>
      <c r="J233" s="171">
        <v>20</v>
      </c>
      <c r="K233" s="171">
        <v>2</v>
      </c>
      <c r="L233" s="170" t="s">
        <v>2025</v>
      </c>
      <c r="M233" s="170" t="s">
        <v>2034</v>
      </c>
      <c r="N233" s="173" t="s">
        <v>477</v>
      </c>
      <c r="O233" s="170" t="s">
        <v>2028</v>
      </c>
      <c r="P233" s="164"/>
    </row>
    <row r="234" spans="1:16" s="176" customFormat="1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116"/>
      <c r="O234" s="47"/>
      <c r="P234" s="177"/>
    </row>
    <row r="235" spans="1:16" s="176" customFormat="1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116"/>
      <c r="O235" s="47"/>
      <c r="P235" s="177"/>
    </row>
    <row r="236" spans="1:16" s="176" customFormat="1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116"/>
      <c r="O236" s="47"/>
      <c r="P236" s="177"/>
    </row>
    <row r="237" spans="1:16" s="176" customFormat="1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116"/>
      <c r="O237" s="47"/>
      <c r="P237" s="177"/>
    </row>
    <row r="238" spans="1:16" s="176" customFormat="1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116"/>
      <c r="O238" s="47"/>
      <c r="P238" s="177"/>
    </row>
    <row r="239" spans="1:16" s="176" customFormat="1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116"/>
      <c r="O239" s="47"/>
      <c r="P239" s="177"/>
    </row>
    <row r="240" spans="1:16" s="176" customFormat="1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116"/>
      <c r="O240" s="47"/>
      <c r="P240" s="177"/>
    </row>
    <row r="241" spans="1:16" s="176" customFormat="1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116"/>
      <c r="O241" s="47"/>
      <c r="P241" s="177"/>
    </row>
    <row r="242" spans="1:16" s="176" customFormat="1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116"/>
      <c r="O242" s="47"/>
      <c r="P242" s="177"/>
    </row>
    <row r="243" spans="1:16" s="176" customFormat="1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116"/>
      <c r="O243" s="47"/>
      <c r="P243" s="177"/>
    </row>
    <row r="244" spans="1:16" s="176" customFormat="1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116"/>
      <c r="O244" s="47"/>
      <c r="P244" s="177"/>
    </row>
    <row r="245" spans="1:16" s="176" customFormat="1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116"/>
      <c r="O245" s="47"/>
      <c r="P245" s="177"/>
    </row>
  </sheetData>
  <mergeCells count="18">
    <mergeCell ref="M85:O85"/>
    <mergeCell ref="H165:K165"/>
    <mergeCell ref="H205:K205"/>
    <mergeCell ref="C43:F43"/>
    <mergeCell ref="H43:K43"/>
    <mergeCell ref="C84:F84"/>
    <mergeCell ref="H84:K84"/>
    <mergeCell ref="C125:F125"/>
    <mergeCell ref="H125:K125"/>
    <mergeCell ref="M126:O126"/>
    <mergeCell ref="C2:F2"/>
    <mergeCell ref="H2:K2"/>
    <mergeCell ref="M3:O3"/>
    <mergeCell ref="M44:O44"/>
    <mergeCell ref="C165:F165"/>
    <mergeCell ref="M166:O166"/>
    <mergeCell ref="C205:F205"/>
    <mergeCell ref="M206:O206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2008-06-23T08:56:50Z</cp:lastPrinted>
  <dcterms:created xsi:type="dcterms:W3CDTF">2002-06-24T13:10:50Z</dcterms:created>
  <dcterms:modified xsi:type="dcterms:W3CDTF">2008-07-02T15:04:56Z</dcterms:modified>
  <cp:category/>
  <cp:version/>
  <cp:contentType/>
  <cp:contentStatus/>
</cp:coreProperties>
</file>