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5" yWindow="525" windowWidth="15885" windowHeight="12480" activeTab="0"/>
  </bookViews>
  <sheets>
    <sheet name="BLM System" sheetId="1" r:id="rId1"/>
    <sheet name="CFC EDA-00593-V6" sheetId="2" r:id="rId2"/>
    <sheet name="Mezz. EDA-00780-V3" sheetId="3" r:id="rId3"/>
  </sheets>
  <definedNames>
    <definedName name="_xlnm.Print_Area" localSheetId="0">'BLM System'!$A$166:$R$261</definedName>
    <definedName name="Z_8F9B7D23_E77B_4FB5_99EF_DBBDB66E3257_.wvu.FilterData" localSheetId="0" hidden="1">'BLM System'!$A$118:$R$123</definedName>
    <definedName name="Z_F761BF8B_C767_4564_9BFC_60878269F4AA_.wvu.FilterData" localSheetId="0" hidden="1">'BLM System'!$A$118:$R$123</definedName>
  </definedNames>
  <calcPr fullCalcOnLoad="1"/>
</workbook>
</file>

<file path=xl/comments1.xml><?xml version="1.0" encoding="utf-8"?>
<comments xmlns="http://schemas.openxmlformats.org/spreadsheetml/2006/main">
  <authors>
    <author>czam</author>
    <author>Christos Zamantzas</author>
    <author>dehning</author>
    <author>effinger</author>
    <author>jemery</author>
  </authors>
  <commentList>
    <comment ref="E106" authorId="0">
      <text>
        <r>
          <rPr>
            <b/>
            <sz val="8"/>
            <rFont val="Tahoma"/>
            <family val="0"/>
          </rPr>
          <t>czam:</t>
        </r>
        <r>
          <rPr>
            <sz val="8"/>
            <rFont val="Tahoma"/>
            <family val="0"/>
          </rPr>
          <t xml:space="preserve">
Production Loss = 8%</t>
        </r>
      </text>
    </comment>
    <comment ref="K120" authorId="0">
      <text>
        <r>
          <rPr>
            <b/>
            <sz val="8"/>
            <rFont val="Tahoma"/>
            <family val="0"/>
          </rPr>
          <t>czam:</t>
        </r>
        <r>
          <rPr>
            <sz val="8"/>
            <rFont val="Tahoma"/>
            <family val="0"/>
          </rPr>
          <t xml:space="preserve">
17 Packages of 66 pcs</t>
        </r>
      </text>
    </comment>
    <comment ref="O119" authorId="1">
      <text>
        <r>
          <rPr>
            <b/>
            <sz val="8"/>
            <rFont val="Tahoma"/>
            <family val="0"/>
          </rPr>
          <t xml:space="preserve">czam:
ordered 24.05.05 </t>
        </r>
        <r>
          <rPr>
            <sz val="8"/>
            <rFont val="Tahoma"/>
            <family val="0"/>
          </rPr>
          <t xml:space="preserve">
Price given by EBV
unit price $483
Total price $173,880</t>
        </r>
      </text>
    </comment>
    <comment ref="O110" authorId="2">
      <text>
        <r>
          <rPr>
            <b/>
            <sz val="8"/>
            <rFont val="Tahoma"/>
            <family val="0"/>
          </rPr>
          <t>dehning:</t>
        </r>
        <r>
          <rPr>
            <sz val="8"/>
            <rFont val="Tahoma"/>
            <family val="0"/>
          </rPr>
          <t xml:space="preserve">
ST price
</t>
        </r>
      </text>
    </comment>
    <comment ref="P119" authorId="2">
      <text>
        <r>
          <rPr>
            <b/>
            <sz val="8"/>
            <rFont val="Tahoma"/>
            <family val="0"/>
          </rPr>
          <t>dehning:</t>
        </r>
        <r>
          <rPr>
            <sz val="8"/>
            <rFont val="Tahoma"/>
            <family val="0"/>
          </rPr>
          <t xml:space="preserve">
dollar 1.22 (24.05.05)
</t>
        </r>
      </text>
    </comment>
    <comment ref="E134" authorId="1">
      <text>
        <r>
          <rPr>
            <b/>
            <sz val="8"/>
            <rFont val="Tahoma"/>
            <family val="0"/>
          </rPr>
          <t>czam:</t>
        </r>
        <r>
          <rPr>
            <sz val="8"/>
            <rFont val="Tahoma"/>
            <family val="0"/>
          </rPr>
          <t xml:space="preserve">
production loss: 2%</t>
        </r>
      </text>
    </comment>
    <comment ref="E121" authorId="1">
      <text>
        <r>
          <rPr>
            <b/>
            <sz val="8"/>
            <rFont val="Tahoma"/>
            <family val="0"/>
          </rPr>
          <t>czam:</t>
        </r>
        <r>
          <rPr>
            <sz val="8"/>
            <rFont val="Tahoma"/>
            <family val="0"/>
          </rPr>
          <t xml:space="preserve">
production loss: 2%</t>
        </r>
      </text>
    </comment>
    <comment ref="E133" authorId="1">
      <text>
        <r>
          <rPr>
            <b/>
            <sz val="8"/>
            <rFont val="Tahoma"/>
            <family val="0"/>
          </rPr>
          <t>czam:</t>
        </r>
        <r>
          <rPr>
            <sz val="8"/>
            <rFont val="Tahoma"/>
            <family val="0"/>
          </rPr>
          <t xml:space="preserve">
production loss: 2%</t>
        </r>
      </text>
    </comment>
    <comment ref="O134" authorId="2">
      <text>
        <r>
          <rPr>
            <b/>
            <sz val="8"/>
            <rFont val="Tahoma"/>
            <family val="0"/>
          </rPr>
          <t>dehning:</t>
        </r>
        <r>
          <rPr>
            <sz val="8"/>
            <rFont val="Tahoma"/>
            <family val="0"/>
          </rPr>
          <t xml:space="preserve">
aproximate price 53 br. Pounds
</t>
        </r>
      </text>
    </comment>
    <comment ref="O131" authorId="0">
      <text>
        <r>
          <rPr>
            <b/>
            <sz val="8"/>
            <rFont val="Tahoma"/>
            <family val="0"/>
          </rPr>
          <t>czam:</t>
        </r>
        <r>
          <rPr>
            <sz val="8"/>
            <rFont val="Tahoma"/>
            <family val="0"/>
          </rPr>
          <t xml:space="preserve">
Price for one piece.
Offer has NOT been requested.</t>
        </r>
      </text>
    </comment>
    <comment ref="E131" authorId="1">
      <text>
        <r>
          <rPr>
            <b/>
            <sz val="8"/>
            <rFont val="Tahoma"/>
            <family val="0"/>
          </rPr>
          <t>czam:</t>
        </r>
        <r>
          <rPr>
            <sz val="8"/>
            <rFont val="Tahoma"/>
            <family val="0"/>
          </rPr>
          <t xml:space="preserve">
production loss: 2%</t>
        </r>
      </text>
    </comment>
    <comment ref="A134" authorId="0">
      <text>
        <r>
          <rPr>
            <b/>
            <sz val="8"/>
            <rFont val="Tahoma"/>
            <family val="0"/>
          </rPr>
          <t>czam:</t>
        </r>
        <r>
          <rPr>
            <sz val="8"/>
            <rFont val="Tahoma"/>
            <family val="0"/>
          </rPr>
          <t xml:space="preserve">
will be changed with a similar one. </t>
        </r>
      </text>
    </comment>
    <comment ref="O137" authorId="0">
      <text>
        <r>
          <rPr>
            <b/>
            <sz val="8"/>
            <rFont val="Tahoma"/>
            <family val="0"/>
          </rPr>
          <t>czam:</t>
        </r>
        <r>
          <rPr>
            <sz val="8"/>
            <rFont val="Tahoma"/>
            <family val="0"/>
          </rPr>
          <t xml:space="preserve">
price from FARNELL Zurich
6% deduction not calculated.
</t>
        </r>
      </text>
    </comment>
    <comment ref="E137" authorId="1">
      <text>
        <r>
          <rPr>
            <b/>
            <sz val="8"/>
            <rFont val="Tahoma"/>
            <family val="0"/>
          </rPr>
          <t>czam:</t>
        </r>
        <r>
          <rPr>
            <sz val="8"/>
            <rFont val="Tahoma"/>
            <family val="0"/>
          </rPr>
          <t xml:space="preserve">
production loss: 2%</t>
        </r>
      </text>
    </comment>
    <comment ref="O133" authorId="0">
      <text>
        <r>
          <rPr>
            <b/>
            <sz val="8"/>
            <rFont val="Tahoma"/>
            <family val="0"/>
          </rPr>
          <t>czam:
ordered 22.06.05</t>
        </r>
        <r>
          <rPr>
            <sz val="8"/>
            <rFont val="Tahoma"/>
            <family val="0"/>
          </rPr>
          <t xml:space="preserve">
EME AG , Lohwisstrasse, 50, 8123 EBMATINGEN (EMEG50, MA01)  </t>
        </r>
      </text>
    </comment>
    <comment ref="O121" authorId="0">
      <text>
        <r>
          <rPr>
            <b/>
            <sz val="8"/>
            <rFont val="Tahoma"/>
            <family val="0"/>
          </rPr>
          <t>czam:
ordered 22.06.05</t>
        </r>
        <r>
          <rPr>
            <sz val="8"/>
            <rFont val="Tahoma"/>
            <family val="0"/>
          </rPr>
          <t xml:space="preserve">
EME AG , Lohwisstrasse, 50, 8123 EBMATINGEN (EMEG50, MA01)  </t>
        </r>
      </text>
    </comment>
    <comment ref="O120" authorId="0">
      <text>
        <r>
          <rPr>
            <b/>
            <sz val="8"/>
            <rFont val="Tahoma"/>
            <family val="0"/>
          </rPr>
          <t xml:space="preserve">czam:
ordered 31.03.05
</t>
        </r>
        <r>
          <rPr>
            <sz val="8"/>
            <rFont val="Tahoma"/>
            <family val="0"/>
          </rPr>
          <t xml:space="preserve">unit price $6.60
Total price $7,405.20
</t>
        </r>
        <r>
          <rPr>
            <sz val="8"/>
            <rFont val="Tahoma"/>
            <family val="0"/>
          </rPr>
          <t xml:space="preserve">
MSC SUISSE SA, Avenue Nestle 14, 1820 MONTREUX (MSC-02, MA01)</t>
        </r>
      </text>
    </comment>
    <comment ref="K110" authorId="2">
      <text>
        <r>
          <rPr>
            <b/>
            <sz val="8"/>
            <rFont val="Tahoma"/>
            <family val="0"/>
          </rPr>
          <t>dehning:</t>
        </r>
        <r>
          <rPr>
            <sz val="8"/>
            <rFont val="Tahoma"/>
            <family val="0"/>
          </rPr>
          <t xml:space="preserve">
first order 1460
second  120, out 22.09.05
</t>
        </r>
      </text>
    </comment>
    <comment ref="K109" authorId="3">
      <text>
        <r>
          <rPr>
            <b/>
            <sz val="8"/>
            <rFont val="Tahoma"/>
            <family val="0"/>
          </rPr>
          <t>effinger:</t>
        </r>
        <r>
          <rPr>
            <sz val="8"/>
            <rFont val="Tahoma"/>
            <family val="0"/>
          </rPr>
          <t xml:space="preserve">
original 1505 ordered
new TID for 75 pcs launched at 31.10.05</t>
        </r>
      </text>
    </comment>
    <comment ref="P165" authorId="0">
      <text>
        <r>
          <rPr>
            <b/>
            <sz val="8"/>
            <rFont val="Tahoma"/>
            <family val="0"/>
          </rPr>
          <t>czam:</t>
        </r>
        <r>
          <rPr>
            <sz val="8"/>
            <rFont val="Tahoma"/>
            <family val="0"/>
          </rPr>
          <t xml:space="preserve">
relative price (calculated including spare parts)</t>
        </r>
      </text>
    </comment>
    <comment ref="P137" authorId="0">
      <text>
        <r>
          <rPr>
            <b/>
            <sz val="8"/>
            <rFont val="Tahoma"/>
            <family val="0"/>
          </rPr>
          <t>czam:</t>
        </r>
        <r>
          <rPr>
            <sz val="8"/>
            <rFont val="Tahoma"/>
            <family val="0"/>
          </rPr>
          <t xml:space="preserve">
https://edh.cern.ch/Document/DAI/2011788
ordered: 03/11/2005
FARNELL ZH
</t>
        </r>
      </text>
    </comment>
    <comment ref="A118" authorId="0">
      <text>
        <r>
          <rPr>
            <b/>
            <sz val="8"/>
            <rFont val="Tahoma"/>
            <family val="0"/>
          </rPr>
          <t>czam:</t>
        </r>
        <r>
          <rPr>
            <sz val="8"/>
            <rFont val="Tahoma"/>
            <family val="0"/>
          </rPr>
          <t xml:space="preserve">
Price increase (from BPM's DAB64x)
FPGA:     SFr. 432.32/card    &lt;---- (212,134 SFr / 360 pcs - 188,328 SFr / 1200 pcs) 
SRAM:    SFr.     9.75/card    &lt;---- 3 * (9,034 SFr / 1122 pcs - 19,008 SFr / 3960 pcs) 
FPanel:
E-2000: 
Total:
</t>
        </r>
      </text>
    </comment>
    <comment ref="I122" authorId="0">
      <text>
        <r>
          <rPr>
            <b/>
            <sz val="8"/>
            <rFont val="Tahoma"/>
            <family val="0"/>
          </rPr>
          <t>czam:</t>
        </r>
        <r>
          <rPr>
            <sz val="8"/>
            <rFont val="Tahoma"/>
            <family val="0"/>
          </rPr>
          <t xml:space="preserve">
Joint order with the BPM by Jose
</t>
        </r>
      </text>
    </comment>
    <comment ref="L110" authorId="2">
      <text>
        <r>
          <rPr>
            <b/>
            <sz val="8"/>
            <rFont val="Tahoma"/>
            <family val="0"/>
          </rPr>
          <t>dehning:</t>
        </r>
        <r>
          <rPr>
            <sz val="8"/>
            <rFont val="Tahoma"/>
            <family val="0"/>
          </rPr>
          <t xml:space="preserve">
first 1410
second 170</t>
        </r>
      </text>
    </comment>
    <comment ref="D340" authorId="1">
      <text>
        <r>
          <rPr>
            <b/>
            <sz val="8"/>
            <rFont val="Tahoma"/>
            <family val="0"/>
          </rPr>
          <t>czam:</t>
        </r>
        <r>
          <rPr>
            <sz val="8"/>
            <rFont val="Tahoma"/>
            <family val="0"/>
          </rPr>
          <t xml:space="preserve">
Total Number of components needed</t>
        </r>
      </text>
    </comment>
    <comment ref="G340" authorId="1">
      <text>
        <r>
          <rPr>
            <b/>
            <sz val="8"/>
            <rFont val="Tahoma"/>
            <family val="0"/>
          </rPr>
          <t xml:space="preserve"> czam:</t>
        </r>
        <r>
          <rPr>
            <sz val="8"/>
            <rFont val="Tahoma"/>
            <family val="0"/>
          </rPr>
          <t xml:space="preserve">
Total Number of components to be ordered</t>
        </r>
      </text>
    </comment>
    <comment ref="O139" authorId="0">
      <text>
        <r>
          <rPr>
            <b/>
            <sz val="8"/>
            <rFont val="Tahoma"/>
            <family val="0"/>
          </rPr>
          <t>czam:</t>
        </r>
        <r>
          <rPr>
            <sz val="8"/>
            <rFont val="Tahoma"/>
            <family val="0"/>
          </rPr>
          <t xml:space="preserve">
ordered: 23.11.2005 
SPOERLE ELECTRONIC DISTRIBUTION INTERNATIONAL, 
Case Postale, 1442 MONTAGNY (SPOE01, MA01) </t>
        </r>
      </text>
    </comment>
    <comment ref="P134" authorId="0">
      <text>
        <r>
          <rPr>
            <b/>
            <sz val="8"/>
            <rFont val="Tahoma"/>
            <family val="0"/>
          </rPr>
          <t>czam:</t>
        </r>
        <r>
          <rPr>
            <sz val="8"/>
            <rFont val="Tahoma"/>
            <family val="0"/>
          </rPr>
          <t xml:space="preserve">
 Final Price</t>
        </r>
      </text>
    </comment>
    <comment ref="P132" authorId="0">
      <text>
        <r>
          <rPr>
            <b/>
            <sz val="8"/>
            <rFont val="Tahoma"/>
            <family val="0"/>
          </rPr>
          <t>czam:</t>
        </r>
        <r>
          <rPr>
            <sz val="8"/>
            <rFont val="Tahoma"/>
            <family val="0"/>
          </rPr>
          <t xml:space="preserve">
€418.60 * 1.554 = 650</t>
        </r>
      </text>
    </comment>
    <comment ref="P131" authorId="0">
      <text>
        <r>
          <rPr>
            <b/>
            <sz val="8"/>
            <rFont val="Tahoma"/>
            <family val="0"/>
          </rPr>
          <t>czam:</t>
        </r>
        <r>
          <rPr>
            <sz val="8"/>
            <rFont val="Tahoma"/>
            <family val="0"/>
          </rPr>
          <t xml:space="preserve">
Unit : €7.00     
Total €10,080.00
10,080 * 1.554 = 15664.32</t>
        </r>
      </text>
    </comment>
    <comment ref="U165" authorId="0">
      <text>
        <r>
          <rPr>
            <b/>
            <sz val="8"/>
            <rFont val="Tahoma"/>
            <family val="0"/>
          </rPr>
          <t>czam:</t>
        </r>
        <r>
          <rPr>
            <sz val="8"/>
            <rFont val="Tahoma"/>
            <family val="0"/>
          </rPr>
          <t xml:space="preserve">
Accurate price for components in one card
</t>
        </r>
      </text>
    </comment>
    <comment ref="A138" authorId="0">
      <text>
        <r>
          <rPr>
            <b/>
            <sz val="8"/>
            <rFont val="Tahoma"/>
            <family val="0"/>
          </rPr>
          <t>czam:</t>
        </r>
        <r>
          <rPr>
            <sz val="8"/>
            <rFont val="Tahoma"/>
            <family val="0"/>
          </rPr>
          <t xml:space="preserve">
BUTTON B3F-3100 OMRON     SFr. 1.17
 Best.-Nr.: 959704 Hersteller: OMRON Herstellerbez.: B3F-3100 Produktdetails PCB DUAL-IN-LINE-DRUCKTASTER; RoHS -konform:JA; Schaltfunktionstyp:SPNO; Spannung, Kontakt max. DC:24V; Temperatur, Betriebs- max.:70°C; Temperatur, Betriebs- min.:-25°C; Länge/Höhe, Außen-:7.4mm; Breite/Weite:7.3mm; Tiefe, Aussen:7.15mm; Haltbarkeit, elektrisch:10000000; Haltbarkeit, mechanisch:10000000; Spannungsfestigkeit, VDC:500V; Strom, Kontakt bei Kontaktspannung, DC, max.:50mA; Strom, Last, min.:1mA; Widerstand, Isolations-:100MR; Widerstand, Kontakt-:100mR</t>
        </r>
      </text>
    </comment>
    <comment ref="O114" authorId="3">
      <text>
        <r>
          <rPr>
            <b/>
            <sz val="8"/>
            <rFont val="Tahoma"/>
            <family val="0"/>
          </rPr>
          <t>effinger:</t>
        </r>
        <r>
          <rPr>
            <sz val="8"/>
            <rFont val="Tahoma"/>
            <family val="0"/>
          </rPr>
          <t xml:space="preserve">
Total costs 127400$ for 1580 GOHs
excange rate: 1.22
  </t>
        </r>
      </text>
    </comment>
    <comment ref="Q114" authorId="3">
      <text>
        <r>
          <rPr>
            <b/>
            <sz val="8"/>
            <rFont val="Tahoma"/>
            <family val="0"/>
          </rPr>
          <t xml:space="preserve">effinger: e-mail from Alexander
</t>
        </r>
        <r>
          <rPr>
            <sz val="8"/>
            <rFont val="Tahoma"/>
            <family val="0"/>
          </rPr>
          <t xml:space="preserve">
The Kapsch production rate is 400/week, our burning-in and testing rate is 228/week. If we will finish all formalities soon we can ask Kapsch to start your GOH production as soon as they will receive CRT4T. As all PCBs are ready, the boards assembly and testing will take one week, not more. 
Hence, the lasers mounting can start April. In this case all 1580 GOHs can be produced by April, latest first week of May, first slice delivered end-April, second mid- or end-May. The burning-in and testing will start in May and will take 1580/228=7weeks. 
</t>
        </r>
      </text>
    </comment>
    <comment ref="O146" authorId="0">
      <text>
        <r>
          <rPr>
            <b/>
            <sz val="8"/>
            <rFont val="Tahoma"/>
            <family val="0"/>
          </rPr>
          <t>czam:</t>
        </r>
        <r>
          <rPr>
            <sz val="8"/>
            <rFont val="Tahoma"/>
            <family val="0"/>
          </rPr>
          <t xml:space="preserve">
PRICE FROM 
ELECTRONITEL SA, C.P. 142, 1752 VILLARS-SUR-GLANE 1 (ELEC10, MA01)  </t>
        </r>
      </text>
    </comment>
    <comment ref="A135" authorId="0">
      <text>
        <r>
          <rPr>
            <b/>
            <sz val="8"/>
            <rFont val="Tahoma"/>
            <family val="0"/>
          </rPr>
          <t xml:space="preserve">czam:
new:
FARNELL Part ID:   854025   Price:   €9.39
</t>
        </r>
        <r>
          <rPr>
            <sz val="8"/>
            <rFont val="Tahoma"/>
            <family val="2"/>
          </rPr>
          <t xml:space="preserve">FICHE FEMELLE SCSI 26 VOIES; Nombre de voies:26  
</t>
        </r>
        <r>
          <rPr>
            <b/>
            <sz val="8"/>
            <rFont val="Tahoma"/>
            <family val="0"/>
          </rPr>
          <t xml:space="preserve">     
</t>
        </r>
        <r>
          <rPr>
            <b/>
            <sz val="8"/>
            <rFont val="Tahoma"/>
            <family val="0"/>
          </rPr>
          <t>----------------------------------------------------------------
old:
Code Commande : 965637
Fabricant HARTING
Ref. Fabricant : 6011 026 5140
Description : SUB-D FEMELLE IEEE1284-C 26P</t>
        </r>
        <r>
          <rPr>
            <sz val="8"/>
            <rFont val="Tahoma"/>
            <family val="0"/>
          </rPr>
          <t xml:space="preserve">
http://www.farnell.com/datasheets/41215.pdf
http://www.farnell.com/datasheets/21667.pdf</t>
        </r>
      </text>
    </comment>
    <comment ref="A156" authorId="0">
      <text>
        <r>
          <rPr>
            <b/>
            <sz val="8"/>
            <rFont val="Tahoma"/>
            <family val="0"/>
          </rPr>
          <t>czam:</t>
        </r>
        <r>
          <rPr>
            <sz val="8"/>
            <rFont val="Tahoma"/>
            <family val="0"/>
          </rPr>
          <t xml:space="preserve">
not necessary for production
</t>
        </r>
        <r>
          <rPr>
            <b/>
            <sz val="8"/>
            <rFont val="Tahoma"/>
            <family val="2"/>
          </rPr>
          <t xml:space="preserve">FARNELL Part ID:  487703  Price:  €5.18   </t>
        </r>
        <r>
          <rPr>
            <sz val="8"/>
            <rFont val="Tahoma"/>
            <family val="0"/>
          </rPr>
          <t xml:space="preserve">
FICHE SCSI-2 26 VOIES; Conforme RoHS:NON; Nombre de voies:26; Approuvé:EIA RS232, IPI, HIPPI, SCSI-2; Diamctre, câble max.:0.91mm; Diamctre, câble min.:0.74mm; Inflammabilité:UL94V-0; Maticre:Plastique noir; Maticre, con  
</t>
        </r>
      </text>
    </comment>
    <comment ref="K156" authorId="0">
      <text>
        <r>
          <rPr>
            <b/>
            <sz val="8"/>
            <rFont val="Tahoma"/>
            <family val="0"/>
          </rPr>
          <t>czam:</t>
        </r>
        <r>
          <rPr>
            <sz val="8"/>
            <rFont val="Tahoma"/>
            <family val="0"/>
          </rPr>
          <t xml:space="preserve">
minimum quantity</t>
        </r>
      </text>
    </comment>
    <comment ref="A155" authorId="0">
      <text>
        <r>
          <rPr>
            <b/>
            <sz val="8"/>
            <rFont val="Tahoma"/>
            <family val="0"/>
          </rPr>
          <t>czam:</t>
        </r>
        <r>
          <rPr>
            <sz val="8"/>
            <rFont val="Tahoma"/>
            <family val="0"/>
          </rPr>
          <t xml:space="preserve">
NOT nessacery for production</t>
        </r>
      </text>
    </comment>
    <comment ref="A144" authorId="0">
      <text>
        <r>
          <rPr>
            <b/>
            <sz val="8"/>
            <rFont val="Tahoma"/>
            <family val="0"/>
          </rPr>
          <t>czam:</t>
        </r>
        <r>
          <rPr>
            <sz val="8"/>
            <rFont val="Tahoma"/>
            <family val="0"/>
          </rPr>
          <t xml:space="preserve">
Changed for 825 1% in state of 820 5%</t>
        </r>
      </text>
    </comment>
    <comment ref="K340" authorId="1">
      <text>
        <r>
          <rPr>
            <b/>
            <sz val="8"/>
            <rFont val="Tahoma"/>
            <family val="0"/>
          </rPr>
          <t xml:space="preserve"> czam:</t>
        </r>
        <r>
          <rPr>
            <sz val="8"/>
            <rFont val="Tahoma"/>
            <family val="0"/>
          </rPr>
          <t xml:space="preserve">
Total Number of components to be ordered</t>
        </r>
      </text>
    </comment>
    <comment ref="O136" authorId="0">
      <text>
        <r>
          <rPr>
            <b/>
            <sz val="8"/>
            <rFont val="Tahoma"/>
            <family val="0"/>
          </rPr>
          <t>czam:</t>
        </r>
        <r>
          <rPr>
            <sz val="8"/>
            <rFont val="Tahoma"/>
            <family val="0"/>
          </rPr>
          <t xml:space="preserve">
U.D.V = 5 pcs</t>
        </r>
      </text>
    </comment>
    <comment ref="P136" authorId="0">
      <text>
        <r>
          <rPr>
            <b/>
            <sz val="8"/>
            <rFont val="Tahoma"/>
            <family val="0"/>
          </rPr>
          <t xml:space="preserve">czam:
</t>
        </r>
        <r>
          <rPr>
            <sz val="8"/>
            <rFont val="Tahoma"/>
            <family val="0"/>
          </rPr>
          <t xml:space="preserve">
LHC BLM:      SFr. 1121.72   (600 pcs)
BLM Spares: SFr. 373.91   (200 pcs)</t>
        </r>
      </text>
    </comment>
    <comment ref="B166" authorId="4">
      <text>
        <r>
          <rPr>
            <b/>
            <sz val="8"/>
            <rFont val="Tahoma"/>
            <family val="0"/>
          </rPr>
          <t>jemery:</t>
        </r>
        <r>
          <rPr>
            <sz val="8"/>
            <rFont val="Tahoma"/>
            <family val="0"/>
          </rPr>
          <t xml:space="preserve">
25 installation
10 experiments
10 prototypes</t>
        </r>
      </text>
    </comment>
    <comment ref="P335" authorId="0">
      <text>
        <r>
          <rPr>
            <b/>
            <sz val="8"/>
            <rFont val="Tahoma"/>
            <family val="0"/>
          </rPr>
          <t>czam:</t>
        </r>
        <r>
          <rPr>
            <sz val="8"/>
            <rFont val="Tahoma"/>
            <family val="0"/>
          </rPr>
          <t xml:space="preserve">
relative price (calculated including spare parts)</t>
        </r>
      </text>
    </comment>
  </commentList>
</comments>
</file>

<file path=xl/sharedStrings.xml><?xml version="1.0" encoding="utf-8"?>
<sst xmlns="http://schemas.openxmlformats.org/spreadsheetml/2006/main" count="1689" uniqueCount="833">
  <si>
    <t>CFC</t>
  </si>
  <si>
    <t>GOH</t>
  </si>
  <si>
    <t>LASER+E2000 APC</t>
  </si>
  <si>
    <t>production loss</t>
  </si>
  <si>
    <t>GOL (order)</t>
  </si>
  <si>
    <t>comments</t>
  </si>
  <si>
    <t>TC</t>
  </si>
  <si>
    <t>TC mezzanine</t>
  </si>
  <si>
    <t>spare (10%)</t>
  </si>
  <si>
    <t>STRATIX EP1S40F780C7</t>
  </si>
  <si>
    <t>AS7C33512PFS32A-166TQC</t>
  </si>
  <si>
    <t>Sub-System</t>
  </si>
  <si>
    <t>quantity difference</t>
  </si>
  <si>
    <t>Total</t>
  </si>
  <si>
    <t>http://focus.ti.com/docs/prod/folders/print/tlk1501.html</t>
  </si>
  <si>
    <t>http://ab-div-bdi-bl-blm.web.cern.ch/ab-div-bdi-bl-blm/BLMTC_Design/pdf_files/Datasheets/TXP0036.pdf</t>
  </si>
  <si>
    <t>http://ab-div-bdi-bl-blm.web.cern.ch/ab-div-bdi-bl-blm/BLMTC_Design/pdf_files/Datasheets/MX71436.pdf</t>
  </si>
  <si>
    <t>Unit Price</t>
  </si>
  <si>
    <t>to be ordered</t>
  </si>
  <si>
    <t xml:space="preserve">needed for installation </t>
  </si>
  <si>
    <t>total needed quantity</t>
  </si>
  <si>
    <t>http://proj-gol.web.cern.ch/proj-gol/</t>
  </si>
  <si>
    <t>http://ab-div-bdi-bl-blm.web.cern.ch/ab-div-bdi-bl-blm/BLMTC_Design/pdf_files/Datasheets/MX71439.pdf</t>
  </si>
  <si>
    <t>http://www.alsc.com/pdf/sram.pdf/fs/as7c331mpfs32a-36a_v2.3.pdf</t>
  </si>
  <si>
    <t>http://cms-tk-opto.web.cern.ch/cms-tk-opto/tk/components/laserpill.html</t>
  </si>
  <si>
    <t>http://cms-tk-opto.web.cern.ch/cms-tk-opto/ecal/components/goh.html</t>
  </si>
  <si>
    <t>http://www.cmac.com/mt/databook/oscillators/smd/spxo/iqxo_70.html</t>
  </si>
  <si>
    <t>EDA-00780</t>
  </si>
  <si>
    <t>EDA-00998</t>
  </si>
  <si>
    <t>Total Price
[CHF]</t>
  </si>
  <si>
    <t xml:space="preserve">DATE:  </t>
  </si>
  <si>
    <t>Jean-Marc Combe</t>
  </si>
  <si>
    <t>Value</t>
  </si>
  <si>
    <t>09.55.40.064.7</t>
  </si>
  <si>
    <t>AMP</t>
  </si>
  <si>
    <t>Siemens</t>
  </si>
  <si>
    <t>RF Choke</t>
  </si>
  <si>
    <t>1uH</t>
  </si>
  <si>
    <t>SelfB82412</t>
  </si>
  <si>
    <t>MICREL</t>
  </si>
  <si>
    <t>MIC39300-2.5BU</t>
  </si>
  <si>
    <t>TO263</t>
  </si>
  <si>
    <t>100nF</t>
  </si>
  <si>
    <t>C0805</t>
  </si>
  <si>
    <t>10nF</t>
  </si>
  <si>
    <t>SIEMENS</t>
  </si>
  <si>
    <t>100uF</t>
  </si>
  <si>
    <t>Type B</t>
  </si>
  <si>
    <t>100K</t>
  </si>
  <si>
    <t>R0805</t>
  </si>
  <si>
    <t>BOURNS</t>
  </si>
  <si>
    <t>M25P10</t>
  </si>
  <si>
    <t>ST</t>
  </si>
  <si>
    <t>1Mbit Serial Flash Memory</t>
  </si>
  <si>
    <t>SOIC8S_127</t>
  </si>
  <si>
    <t>TLK1501IRCP</t>
  </si>
  <si>
    <t>TEXAS INSTRUMENTS</t>
  </si>
  <si>
    <t>1.6 To 1.5 GBPS Transceiver</t>
  </si>
  <si>
    <t>PQFP64_050</t>
  </si>
  <si>
    <t>C. Zamantzas</t>
  </si>
  <si>
    <t>PMC Connector (Header: 71436-2164 (SMT 64WAY 10MM HIGH))</t>
  </si>
  <si>
    <t>PMC Connector (Socket: 71439-1164 (SMT 64WAY 11/12MM HIGH))</t>
  </si>
  <si>
    <t>http://ab-div-bdi-bl-blm.web.cern.ch/ab-div-bdi-bl-blm/BLMTC_Design/pdf_files/Datasheets/mic39300.pdf</t>
  </si>
  <si>
    <t>RF Choke (B82412A1102K)</t>
  </si>
  <si>
    <t>Status</t>
  </si>
  <si>
    <t>Completed</t>
  </si>
  <si>
    <t>http://altera.com/products/devices/stratix/stx-index.jsp</t>
  </si>
  <si>
    <t>delivery schedule</t>
  </si>
  <si>
    <t>F82/Mar90/May73/Jul68/Au80/O86Dec163</t>
  </si>
  <si>
    <t>J300/Mar400/May400/Julrest</t>
  </si>
  <si>
    <t>CRT4T</t>
  </si>
  <si>
    <t xml:space="preserve">pieces per card </t>
  </si>
  <si>
    <t>DIPTRONICS</t>
  </si>
  <si>
    <t>SMT Push Button</t>
  </si>
  <si>
    <t>SW4PSMD_DTSL6</t>
  </si>
  <si>
    <t>DTSL-61R-B</t>
  </si>
  <si>
    <t>PB1</t>
  </si>
  <si>
    <t>10V  SMD Ceramic Capacitor</t>
  </si>
  <si>
    <t>10uF</t>
  </si>
  <si>
    <t/>
  </si>
  <si>
    <t>50V  SMD Multilayer Chip Ceramic Capacitor</t>
  </si>
  <si>
    <t>100pF</t>
  </si>
  <si>
    <t>AXN350038S</t>
  </si>
  <si>
    <t>J1-&gt;J2</t>
  </si>
  <si>
    <t>Dual Series Rectifier Diode</t>
  </si>
  <si>
    <t>SOT23</t>
  </si>
  <si>
    <t>BAV99LT1</t>
  </si>
  <si>
    <t>D2,D4
D6,D8
D10,D12
D14,D16</t>
  </si>
  <si>
    <t>Low-leakage Double Diode</t>
  </si>
  <si>
    <t>Dual General Purpose, Low Voltage, TinyPack Comparator</t>
  </si>
  <si>
    <t>LMV393M</t>
  </si>
  <si>
    <t>A54SX72A2PQ208I</t>
  </si>
  <si>
    <t>SX-A FPGA</t>
  </si>
  <si>
    <t>IC1</t>
  </si>
  <si>
    <t>LPCC32_050</t>
  </si>
  <si>
    <t>LVDS_RX</t>
  </si>
  <si>
    <t>IC4-&gt;IC9</t>
  </si>
  <si>
    <t>2.5V to 5.5V Parallel Interface Octal Voltage Output 8 Bit DACs</t>
  </si>
  <si>
    <t>AD5346</t>
  </si>
  <si>
    <t>IC2</t>
  </si>
  <si>
    <t>A quad 12 bit-40 Ms/s 450 mW CMOS A/D Converter</t>
  </si>
  <si>
    <t>BGA144M12_100</t>
  </si>
  <si>
    <t>IC10-&gt;IC11</t>
  </si>
  <si>
    <t>Voltage-Feedback Operational Amplifier</t>
  </si>
  <si>
    <t>SOIC8</t>
  </si>
  <si>
    <t>TL072CD</t>
  </si>
  <si>
    <t>High Speed Dual Differencial Comparator</t>
  </si>
  <si>
    <t>NE521DN</t>
  </si>
  <si>
    <t>Dual Retriggerable Monostable Multivibrator</t>
  </si>
  <si>
    <t>74HCT123D</t>
  </si>
  <si>
    <t>High Speed Fully Differential I/O Amplifiers</t>
  </si>
  <si>
    <t>THS4141CD</t>
  </si>
  <si>
    <t>1/4W 10% SMD Miniature Trimmer 11 Turns Cermet Sealed</t>
  </si>
  <si>
    <t>1K</t>
  </si>
  <si>
    <t>QZ1</t>
  </si>
  <si>
    <t>EPCOS SMD-NTC resistor B57621C103K62</t>
  </si>
  <si>
    <t xml:space="preserve">High ohmic resistor CHS 1206 10G 5 500 </t>
  </si>
  <si>
    <t>10G</t>
  </si>
  <si>
    <t>SST176</t>
  </si>
  <si>
    <t>10.03.04.500.2</t>
  </si>
  <si>
    <t>50V  SMD Ceramic Capacitor</t>
  </si>
  <si>
    <t>10.03.04.400.5</t>
  </si>
  <si>
    <t>10.03.04.100.4</t>
  </si>
  <si>
    <t>10pF</t>
  </si>
  <si>
    <t>10.03.04.133.5</t>
  </si>
  <si>
    <t>33pF</t>
  </si>
  <si>
    <t>10.03.04.200.1</t>
  </si>
  <si>
    <t>10.03.04.247.6</t>
  </si>
  <si>
    <t>470pF</t>
  </si>
  <si>
    <t>4.7nF</t>
  </si>
  <si>
    <t>09.61.33.215.0</t>
  </si>
  <si>
    <t>96 Pins Right Angle PCB Connector</t>
  </si>
  <si>
    <t>DIN 41612-TYPE C</t>
  </si>
  <si>
    <t>J3</t>
  </si>
  <si>
    <t>1/4W 1% SMD Resistor</t>
  </si>
  <si>
    <t>11.24.05.400.3</t>
  </si>
  <si>
    <t>10K</t>
  </si>
  <si>
    <t>11.24.05.391.7</t>
  </si>
  <si>
    <t>9.1K</t>
  </si>
  <si>
    <t>Specified On Test (S.O.T) SMD Resistor</t>
  </si>
  <si>
    <t>11.24.05.333.7</t>
  </si>
  <si>
    <t>3.3K</t>
  </si>
  <si>
    <t>11.24.05.151.1</t>
  </si>
  <si>
    <t>51</t>
  </si>
  <si>
    <t>11.24.05.000.5</t>
  </si>
  <si>
    <t>SMD Jumper</t>
  </si>
  <si>
    <t>00</t>
  </si>
  <si>
    <t>11.24.05.422.7</t>
  </si>
  <si>
    <t>22K</t>
  </si>
  <si>
    <t>11.24.05.239.4</t>
  </si>
  <si>
    <t>390</t>
  </si>
  <si>
    <t>2.2K</t>
  </si>
  <si>
    <t>11.24.05.315.9</t>
  </si>
  <si>
    <t>1.5K</t>
  </si>
  <si>
    <t>11.24.05.412.9</t>
  </si>
  <si>
    <t>12K</t>
  </si>
  <si>
    <t>11.24.05.247.4</t>
  </si>
  <si>
    <t>470</t>
  </si>
  <si>
    <t>11.24.05.351.5</t>
  </si>
  <si>
    <t>5.1K</t>
  </si>
  <si>
    <t>11.24.05.356.0</t>
  </si>
  <si>
    <t>5.6K</t>
  </si>
  <si>
    <t>11.24.05.500.0</t>
  </si>
  <si>
    <t>11.24.05.300.6</t>
  </si>
  <si>
    <t>ST1</t>
  </si>
  <si>
    <t>SMD Stand-Alone Pin for Probe Test Pin</t>
  </si>
  <si>
    <t>ST2-&gt;ST7</t>
  </si>
  <si>
    <t>Mounted</t>
  </si>
  <si>
    <t>checked by</t>
  </si>
  <si>
    <t>lost units while tests</t>
  </si>
  <si>
    <t>APW 951-263903D (case)</t>
  </si>
  <si>
    <t>5K</t>
  </si>
  <si>
    <t>X357, CFPS-72B (40MHz)</t>
  </si>
  <si>
    <t>AXN350038S (GOH connector)</t>
  </si>
  <si>
    <t>1/4W 10% SMD  Trimmer 11 Turns 1k</t>
  </si>
  <si>
    <t>1/4W 10% SMD Trimmer 11 Turns 5k</t>
  </si>
  <si>
    <t>10uF SMD 1206</t>
  </si>
  <si>
    <t>100nF SMD 0402</t>
  </si>
  <si>
    <t>100nF SMD 0805</t>
  </si>
  <si>
    <t>standard material</t>
  </si>
  <si>
    <t>http://www.apw.com/raptor/pdf/pdf1-846.pdf</t>
  </si>
  <si>
    <t>http://www.naisweb.com/e/connecte/con_eng/pdf/con_eng_np3.pdf</t>
  </si>
  <si>
    <t>http://proj-kchip.web.cern.ch/proj-Kchip/preshower/doc/AD41240%20Manual%20v0.2.pdf</t>
  </si>
  <si>
    <t>http://focus.ti.com/lit/ds/symlink/opa627.pdf</t>
  </si>
  <si>
    <t>http://www.semiconductors.philips.com/acrobat_download/datasheets/NE521_2.pdf</t>
  </si>
  <si>
    <t>http://www.analog.com/UploadedFiles/Data_Sheets/4283875071479AD5346_7_8_0.pdf</t>
  </si>
  <si>
    <t>http://www.semiconductors.philips.com/acrobat_download/datasheets/74HC_HCT123_3.pdf</t>
  </si>
  <si>
    <t>http://focus.ti.com/lit/ds/symlink/ths4141.pdf</t>
  </si>
  <si>
    <t>http://focus.ti.com/lit/ds/symlink/tl072.pdf</t>
  </si>
  <si>
    <t>http://cache.national.com/ds/LM/LM4140.pdf</t>
  </si>
  <si>
    <t>http://cache.national.com/ds/LM/LMV331.pdf</t>
  </si>
  <si>
    <t>http://www.cmac.com/mt/databook/oscillators/semtech/cfps-72.pdf</t>
  </si>
  <si>
    <t>http://www.vishay.com/docs/70257/70257.pdf</t>
  </si>
  <si>
    <t>http://www.semiconductors.philips.com/acrobat_download/datasheets/BAV199_4.pdf</t>
  </si>
  <si>
    <t>BAV199</t>
  </si>
  <si>
    <t>http://www.semiconductors.philips.com/acrobat_download/datasheets/BAV99_4.pdf</t>
  </si>
  <si>
    <t>http://www.epcos.com/inf/50/db/ntc_02/00600061.pdf</t>
  </si>
  <si>
    <t>http://www.vishay.com/docs/51009/tsm4.pdf</t>
  </si>
  <si>
    <t>http://www.willow.co.uk/CHS.pdf</t>
  </si>
  <si>
    <t>http://www.kemet.com/kemet/web/homepage/kechome.nsf/vapubfilesname/F3102T495.pdf/$file/F3102T495.pdf</t>
  </si>
  <si>
    <t>http://www.murata.com/catalog/c02e11.pdf#page=14</t>
  </si>
  <si>
    <t>http://www.actel.com/documents/SXA_DS.pdf</t>
  </si>
  <si>
    <t>http://www.farnell.com/datasheets/57604.pdf</t>
  </si>
  <si>
    <t>in stock</t>
  </si>
  <si>
    <t>delivered</t>
  </si>
  <si>
    <t>Ordered</t>
  </si>
  <si>
    <t>Price per Card</t>
  </si>
  <si>
    <t>Client/Customer:</t>
  </si>
  <si>
    <t>Dessinateur/Drawer:</t>
  </si>
  <si>
    <t>TS/DEM/BE</t>
  </si>
  <si>
    <t>Ref.</t>
  </si>
  <si>
    <t>Qty</t>
  </si>
  <si>
    <t>SCEM</t>
  </si>
  <si>
    <t>Description</t>
  </si>
  <si>
    <t>Fournisseur/Supplier</t>
  </si>
  <si>
    <t>Boitier/Outline</t>
  </si>
  <si>
    <t>Matériel monté sur le PCB / Parts mounted on the PCB</t>
  </si>
  <si>
    <t>C1-&gt;C2
C4
C6-&gt;C7
C9
C13-&gt;C14
C16
C18-&gt;C19
C21
C33-&gt;C34
C42-&gt;C43</t>
  </si>
  <si>
    <t>16</t>
  </si>
  <si>
    <t>C3,C5
C8
C10-&gt;C12
C15,C17
C20
C22-&gt;C29
C31
C35-&gt;C41
C44-&gt;C57</t>
  </si>
  <si>
    <t>39</t>
  </si>
  <si>
    <t>C30,C32</t>
  </si>
  <si>
    <t>2</t>
  </si>
  <si>
    <t>35V  SMD Tantalum Electrolytic Capacitor</t>
  </si>
  <si>
    <t>IC1-&gt;IC4</t>
  </si>
  <si>
    <t>4</t>
  </si>
  <si>
    <t>IC5</t>
  </si>
  <si>
    <t>1</t>
  </si>
  <si>
    <t>120527-1</t>
  </si>
  <si>
    <t>J3-&gt;J6</t>
  </si>
  <si>
    <t>J7</t>
  </si>
  <si>
    <t>L1-&gt;L2</t>
  </si>
  <si>
    <t>B82412</t>
  </si>
  <si>
    <t>Quartz 40MHz</t>
  </si>
  <si>
    <t>C-MAC</t>
  </si>
  <si>
    <t>R1,R9
R11,R18
R21
R27-&gt;R30
R39</t>
  </si>
  <si>
    <t>10</t>
  </si>
  <si>
    <t>R2,R8
R10,R12
R19-&gt;R20
R31
R37-&gt;R38
R40
R46-&gt;R47</t>
  </si>
  <si>
    <t>12</t>
  </si>
  <si>
    <t>1/8W 5% SMD Resistor</t>
  </si>
  <si>
    <t>200</t>
  </si>
  <si>
    <t>CR 0805-FX</t>
  </si>
  <si>
    <t>R22-&gt;R26</t>
  </si>
  <si>
    <t>5</t>
  </si>
  <si>
    <t>R3
R5-&gt;R7
R13
R15-&gt;R17
R32
R34-&gt;R36
R41
R43-&gt;R45</t>
  </si>
  <si>
    <t>R4,R14
R33,R42</t>
  </si>
  <si>
    <t>820</t>
  </si>
  <si>
    <t>R48</t>
  </si>
  <si>
    <t>RG1</t>
  </si>
  <si>
    <t>3A  Low-VoLtage Low-Dropout Regulator</t>
  </si>
  <si>
    <t>1/8W 5% SMD Resistor 200</t>
  </si>
  <si>
    <t>1/8W 5% SMD Resistor 10K</t>
  </si>
  <si>
    <t>1/8W 5% SMD Resistor 51</t>
  </si>
  <si>
    <t>1/8W 5% SMD Resistor 100K</t>
  </si>
  <si>
    <t>SIEMENS, Type B</t>
  </si>
  <si>
    <t>Front Pannel / Handles(x2) / Fixation Bracket</t>
  </si>
  <si>
    <t xml:space="preserve">TLK1501IRCP/R </t>
  </si>
  <si>
    <t>Crystal Osc. (C-Mac 40.00 MHz IQXO-73B)</t>
  </si>
  <si>
    <t>JTAG Connector for PCB mounting</t>
  </si>
  <si>
    <t>Complete</t>
  </si>
  <si>
    <t>ordred</t>
  </si>
  <si>
    <t>Photodiodes (Neoptek NTPPT-3EPNH Pigtailed 1.25Gbps InGaAs PIN/TIA Receiver)</t>
  </si>
  <si>
    <t>Jan: 200, Mar: 700, Mai: rest</t>
  </si>
  <si>
    <t>LM4140-2.5V</t>
  </si>
  <si>
    <t>E-2000 Adapter for Front panel</t>
  </si>
  <si>
    <t>Screw fixing clip E-2000</t>
  </si>
  <si>
    <t>total mid feb 06</t>
  </si>
  <si>
    <t>E-2000 Adapter Compact APC Front Panel</t>
  </si>
  <si>
    <t>Fixing clip for FP special 2.5mm thickness</t>
  </si>
  <si>
    <t xml:space="preserve">0 Ohm (0805) </t>
  </si>
  <si>
    <t>0.01uF C1206</t>
  </si>
  <si>
    <t>100pF C0805</t>
  </si>
  <si>
    <t>100pF C1206</t>
  </si>
  <si>
    <t>10pF C1206</t>
  </si>
  <si>
    <t>470pF C1206</t>
  </si>
  <si>
    <t>OPA627AU / OPA637AU</t>
  </si>
  <si>
    <t>Card mount bracket</t>
  </si>
  <si>
    <t>Flat Alloy Bar</t>
  </si>
  <si>
    <t>75 m</t>
  </si>
  <si>
    <t>68m</t>
  </si>
  <si>
    <t>75m</t>
  </si>
  <si>
    <t>Mechanical treatment  alloy bar</t>
  </si>
  <si>
    <t xml:space="preserve">1M </t>
  </si>
  <si>
    <t>3k</t>
  </si>
  <si>
    <t>130k</t>
  </si>
  <si>
    <t>390k</t>
  </si>
  <si>
    <t>4.7k</t>
  </si>
  <si>
    <t>150k</t>
  </si>
  <si>
    <t>DAI</t>
  </si>
  <si>
    <t>NV-Memory (ST M25P-AVMN6P)</t>
  </si>
  <si>
    <t>Price/Card</t>
  </si>
  <si>
    <t>Components per Card</t>
  </si>
  <si>
    <t>Reset Button (B3F-3100 OMRON)</t>
  </si>
  <si>
    <t>Connector Front-panel 26pin SCSI</t>
  </si>
  <si>
    <t>EDA-00593-V6</t>
  </si>
  <si>
    <t>Current to Frquency Converter
Liste de matériel / Material List</t>
  </si>
  <si>
    <t>Effinger E.</t>
  </si>
  <si>
    <t xml:space="preserve">Through pins:    </t>
  </si>
  <si>
    <t xml:space="preserve"> 130 </t>
  </si>
  <si>
    <t>SMD pins on TOP:</t>
  </si>
  <si>
    <t xml:space="preserve"> 1977 </t>
  </si>
  <si>
    <t>Dessinateur/Drawn by:</t>
  </si>
  <si>
    <t>Benoit Civel</t>
  </si>
  <si>
    <t>SMD pins on BOTTOM:</t>
  </si>
  <si>
    <t xml:space="preserve"> 574 </t>
  </si>
  <si>
    <t xml:space="preserve">Board dimensions: 220x100mm  </t>
  </si>
  <si>
    <t>Total nb of pins:</t>
  </si>
  <si>
    <t xml:space="preserve"> 2681</t>
  </si>
  <si>
    <t>BOX1</t>
  </si>
  <si>
    <t>BOX_PFL3_75X50</t>
  </si>
  <si>
    <t>PERANCEA LTD</t>
  </si>
  <si>
    <t>C1-&gt;C4
C10,C15
C21-&gt;C23</t>
  </si>
  <si>
    <t>9</t>
  </si>
  <si>
    <t>C11-&gt;C12
C14,C19
C99
C119-&gt;C120
C125
C128-&gt;C129
C132-&gt;C133
C136-&gt;C137
C140,C147
C150,C153
C156,C158
C192,C194
C196,C198
C200,C204
C208,C212
C216,C220
C226
C228-&gt;C230
C233
C235-&gt;C237
C262-&gt;C267
C295,C298
C302-&gt;C303
C305,C308
C314,C317
C323</t>
  </si>
  <si>
    <t>53</t>
  </si>
  <si>
    <t>MURATA</t>
  </si>
  <si>
    <t>GRM31CR60J106KC01</t>
  </si>
  <si>
    <t>C1206</t>
  </si>
  <si>
    <t>C13</t>
  </si>
  <si>
    <t>C160,C163
C168,C171
C176,C179
C184,C187</t>
  </si>
  <si>
    <t>8</t>
  </si>
  <si>
    <t>C17,C293
C299</t>
  </si>
  <si>
    <t>3</t>
  </si>
  <si>
    <t>C238-&gt;C261
C268-&gt;C291</t>
  </si>
  <si>
    <t>48</t>
  </si>
  <si>
    <t>16V  SMD Ceramic Capacitor</t>
  </si>
  <si>
    <t>FARNELL</t>
  </si>
  <si>
    <t>301-9482</t>
  </si>
  <si>
    <t>C0402</t>
  </si>
  <si>
    <t>C24-&gt;C31
C56,C58
C60
C63-&gt;C64
C66,C68
C70,C159
C166-&gt;C167
C174-&gt;C175
C182-&gt;C183
C190</t>
  </si>
  <si>
    <t>24</t>
  </si>
  <si>
    <t>C32-&gt;C55
C301,C306</t>
  </si>
  <si>
    <t>26</t>
  </si>
  <si>
    <t>C5-&gt;C9
C16,C18
C20
C88-&gt;C98
C100-&gt;C118
C121-&gt;C123
C126-&gt;C127
C130-&gt;C131
C134-&gt;C135
C138-&gt;C139
C141-&gt;C146
C148-&gt;C149
C151-&gt;C152
C154-&gt;C155
C157
C161-&gt;C162
C164-&gt;C165
C169-&gt;C170
C172-&gt;C173
C177-&gt;C178
C180-&gt;C181
C185-&gt;C186
C188-&gt;C189
C191,C193
C195,C197
C199
C201-&gt;C203
C205-&gt;C207
C209-&gt;C211
C213-&gt;C215
C217-&gt;C219
C221-&gt;C225
C227
C231-&gt;C232
C234,C292
C294
C296-&gt;C297
C300,C304
C307
C309-&gt;C313
C315-&gt;C316
C318-&gt;C322
C324</t>
  </si>
  <si>
    <t>127</t>
  </si>
  <si>
    <t>10.03.05.615.1</t>
  </si>
  <si>
    <t>50V 10% SMD Ceramic Capacitor</t>
  </si>
  <si>
    <t>FARNELL(MULTICOMP)</t>
  </si>
  <si>
    <t>4227189(U0805R104KNT)</t>
  </si>
  <si>
    <t>C57,C59
C61-&gt;C62
C65,C67
C69,C71
C124</t>
  </si>
  <si>
    <t>C72,C74
C76,C78
C80,C82
C84,C86</t>
  </si>
  <si>
    <t>VITRAMON</t>
  </si>
  <si>
    <t>C73,C75
C77,C79
C81,C83
C85,C87</t>
  </si>
  <si>
    <t>D1,D3
D5,D7
D9,D11
D13,D15
D17-&gt;D34</t>
  </si>
  <si>
    <t>PHILIPS</t>
  </si>
  <si>
    <t>Motorola/ON</t>
  </si>
  <si>
    <t>ACTEL</t>
  </si>
  <si>
    <t>PQFP208_050</t>
  </si>
  <si>
    <t>AD41240</t>
  </si>
  <si>
    <t>CERN CHIPIDEA</t>
  </si>
  <si>
    <t>IC12-&gt;IC16
IC22,IC27
IC32,IC37</t>
  </si>
  <si>
    <t>NATIONAL SEMICONDUCTOR</t>
  </si>
  <si>
    <t>SO8</t>
  </si>
  <si>
    <t>IC19</t>
  </si>
  <si>
    <t>High Precision Low Noise Low Dropout Voltage</t>
  </si>
  <si>
    <t>LM4140CCM-2.5</t>
  </si>
  <si>
    <t>AD5346BRU</t>
  </si>
  <si>
    <t>ANALOG DEVICES</t>
  </si>
  <si>
    <t>SOIC38MA_050</t>
  </si>
  <si>
    <t>IC21
IC25-&gt;IC26
IC30-&gt;IC31
IC35-&gt;IC36
IC40</t>
  </si>
  <si>
    <t>TEXAS</t>
  </si>
  <si>
    <t>IC23,IC28
IC33,IC38</t>
  </si>
  <si>
    <t>74LS123D</t>
  </si>
  <si>
    <t>SOIC16</t>
  </si>
  <si>
    <t>IC24,IC29
IC34,IC39</t>
  </si>
  <si>
    <t>NE521D</t>
  </si>
  <si>
    <t>PHILIPS SEMICONDUCTORS</t>
  </si>
  <si>
    <t>SOT108-1</t>
  </si>
  <si>
    <t>IC3
IC17-&gt;IC18
IC20</t>
  </si>
  <si>
    <t>MOTOROLA/TEXAS</t>
  </si>
  <si>
    <t>6</t>
  </si>
  <si>
    <t>Eight Channels Differential Line Receiver</t>
  </si>
  <si>
    <t>CRT910</t>
  </si>
  <si>
    <t>IC41-&gt;IC48</t>
  </si>
  <si>
    <t>Voltage feedback operational amplifier</t>
  </si>
  <si>
    <t>OPA637AU</t>
  </si>
  <si>
    <t>BURR-BROWN</t>
  </si>
  <si>
    <t>SOIC8S_S127</t>
  </si>
  <si>
    <t>Narrow Pitch (0.8mm) Connector P8 Series</t>
  </si>
  <si>
    <t>NAIS</t>
  </si>
  <si>
    <t>ERNI</t>
  </si>
  <si>
    <t>P1,P3
P5,P7
P9,P11
P13,P15</t>
  </si>
  <si>
    <t>VISHAY SFERNICE</t>
  </si>
  <si>
    <t>TSM4YL1K</t>
  </si>
  <si>
    <t>TSM4YL</t>
  </si>
  <si>
    <t>P2,P4
P6,P8
P10,P12
P14,P16</t>
  </si>
  <si>
    <t>TSM4YL5K</t>
  </si>
  <si>
    <t>X357T(178-9978)</t>
  </si>
  <si>
    <t>40MHz IQXO-70 C</t>
  </si>
  <si>
    <t>R1-&gt;R8
R180,R185
R190,R195
R200,R205
R210,R215</t>
  </si>
  <si>
    <t>5% High Resistance Thick Film Chip Resistors</t>
  </si>
  <si>
    <t>RIEDON</t>
  </si>
  <si>
    <t>CHS1206-10G</t>
  </si>
  <si>
    <t>S32X16</t>
  </si>
  <si>
    <t>R11,R14
R17
R20-&gt;R22
R27,R30
R63,R90
R245-&gt;R246
R248,R257
R259-&gt;R262</t>
  </si>
  <si>
    <t>18</t>
  </si>
  <si>
    <t>R1206</t>
  </si>
  <si>
    <t>R114-&gt;R115
R120
R122-&gt;R123
R128
R130-&gt;R131
R136
R138-&gt;R139
R144
R146-&gt;R147
R152
R154-&gt;R155
R160
R162-&gt;R163
R168
R170-&gt;R171
R176</t>
  </si>
  <si>
    <t>CR 1206-FX</t>
  </si>
  <si>
    <t>R118,R127
R134,R143
R150,R159
R166,R175</t>
  </si>
  <si>
    <t>R12-&gt;R13
R23-&gt;R26
R28-&gt;R29
R252-&gt;R253
R255</t>
  </si>
  <si>
    <t>11</t>
  </si>
  <si>
    <t>R15,R18
R62,R68
R81,R89
R97,R179
R184,R189
R194,R199
R204,R209
R214,R254
R256,R258
R264</t>
  </si>
  <si>
    <t>19</t>
  </si>
  <si>
    <t>R16,R19
R44,R48
R70,R76
R83,R88
R91,R96
R119,R126
R135,R142
R151,R158
R167,R174
R251</t>
  </si>
  <si>
    <t>R178,R183
R188,R193
R198,R203
R208,R213</t>
  </si>
  <si>
    <t>R181,R186
R191,R196
R201,R206
R211,R216</t>
  </si>
  <si>
    <t>11.22.10.347.8</t>
  </si>
  <si>
    <t>0.4W 1% High Stability Metal Film Resistor</t>
  </si>
  <si>
    <t>TYPE MRS 25 (2322 156...)</t>
  </si>
  <si>
    <t>R04WHS</t>
  </si>
  <si>
    <t>R182,R187
R192,R197
R202,R207
R212,R217</t>
  </si>
  <si>
    <t>11.22.10.422.4</t>
  </si>
  <si>
    <t>MRS 25 (2322 156...)</t>
  </si>
  <si>
    <t>R218</t>
  </si>
  <si>
    <t>R227-&gt;R228
R247,R250</t>
  </si>
  <si>
    <t>11.24.05.600.7</t>
  </si>
  <si>
    <t>1M</t>
  </si>
  <si>
    <t>R229-&gt;R244</t>
  </si>
  <si>
    <t>11.24.05.243.8</t>
  </si>
  <si>
    <t>430</t>
  </si>
  <si>
    <t>R31,R249</t>
  </si>
  <si>
    <t>R32,R39
R43
R52-&gt;R54
R58
R60-&gt;R61
R73,R77
R116,R124
R132,R140
R148,R156
R164,R172</t>
  </si>
  <si>
    <t>R33
R219-&gt;R226</t>
  </si>
  <si>
    <t>11.24.05.551.9</t>
  </si>
  <si>
    <t>510K</t>
  </si>
  <si>
    <t>R34,R50
R85,R117
R121,R125
R129,R133
R137,R141
R145,R149
R153,R157
R161,R165
R169,R173
R177</t>
  </si>
  <si>
    <t>R35-&gt;R36
R42,R57
R64-&gt;R66
R80</t>
  </si>
  <si>
    <t>R37</t>
  </si>
  <si>
    <t>11.24.05.330.0</t>
  </si>
  <si>
    <t>3K</t>
  </si>
  <si>
    <t>R38,R69</t>
  </si>
  <si>
    <t>10% SMD NTC Thermistors With Silver Palladium Termination</t>
  </si>
  <si>
    <t>10K NTC</t>
  </si>
  <si>
    <t>EPCOS</t>
  </si>
  <si>
    <t>B57621C0103K062</t>
  </si>
  <si>
    <t>R40,R86</t>
  </si>
  <si>
    <t>0.1% High Resistance Thick Film Chip Resistors</t>
  </si>
  <si>
    <t>150k 0.1%</t>
  </si>
  <si>
    <t>VISHAY</t>
  </si>
  <si>
    <t>P1206E1503BB</t>
  </si>
  <si>
    <t>R41</t>
  </si>
  <si>
    <t>15k 0.1%</t>
  </si>
  <si>
    <t>P1206E1502BB</t>
  </si>
  <si>
    <t>R45</t>
  </si>
  <si>
    <t>11.24.05.513.5</t>
  </si>
  <si>
    <t>130K</t>
  </si>
  <si>
    <t>R46</t>
  </si>
  <si>
    <t>11.24.05.539.5</t>
  </si>
  <si>
    <t>390K</t>
  </si>
  <si>
    <t>R47,R263</t>
  </si>
  <si>
    <t>TYPE CR 1206-FX</t>
  </si>
  <si>
    <t>R49</t>
  </si>
  <si>
    <t>11.24.05.515.3</t>
  </si>
  <si>
    <t>150K</t>
  </si>
  <si>
    <t>R55</t>
  </si>
  <si>
    <t>11.24.05.547.5</t>
  </si>
  <si>
    <t>470K</t>
  </si>
  <si>
    <t>R56</t>
  </si>
  <si>
    <t>11.24.05.518.0</t>
  </si>
  <si>
    <t>180K</t>
  </si>
  <si>
    <t>R59,R87</t>
  </si>
  <si>
    <t>220k 0.1%</t>
  </si>
  <si>
    <t>P1206E2203BB</t>
  </si>
  <si>
    <t>R67</t>
  </si>
  <si>
    <t>11.24.05.347.1</t>
  </si>
  <si>
    <t>4.7K</t>
  </si>
  <si>
    <t>R71</t>
  </si>
  <si>
    <t>11.24.05.527.9</t>
  </si>
  <si>
    <t>270K</t>
  </si>
  <si>
    <t>R72,R74</t>
  </si>
  <si>
    <t>11.24.05.524.2</t>
  </si>
  <si>
    <t>240K</t>
  </si>
  <si>
    <t>R75</t>
  </si>
  <si>
    <t>11.24.05.427.2</t>
  </si>
  <si>
    <t>27K</t>
  </si>
  <si>
    <t>R78</t>
  </si>
  <si>
    <t>300k 0.1%</t>
  </si>
  <si>
    <t>P1206E3003BB</t>
  </si>
  <si>
    <t>R79</t>
  </si>
  <si>
    <t>120k 0.1%</t>
  </si>
  <si>
    <t>P1206E1203BB</t>
  </si>
  <si>
    <t>R82
R94-&gt;R95</t>
  </si>
  <si>
    <t>47k 0.1%</t>
  </si>
  <si>
    <t>P1206E4702BB</t>
  </si>
  <si>
    <t>R84</t>
  </si>
  <si>
    <t>11.24.05.516.2</t>
  </si>
  <si>
    <t>160K</t>
  </si>
  <si>
    <t>R9-&gt;R10</t>
  </si>
  <si>
    <t>R92</t>
  </si>
  <si>
    <t>11.24.05.451.2</t>
  </si>
  <si>
    <t>51K</t>
  </si>
  <si>
    <t>R93</t>
  </si>
  <si>
    <t>11.24.05.520.6</t>
  </si>
  <si>
    <t>200K</t>
  </si>
  <si>
    <t>R98-&gt;R113</t>
  </si>
  <si>
    <t>SMD Selection Jumper</t>
  </si>
  <si>
    <t>-</t>
  </si>
  <si>
    <t>Not Mounted</t>
  </si>
  <si>
    <t>ST8</t>
  </si>
  <si>
    <t>07.88.24.508.1</t>
  </si>
  <si>
    <t>Metallic Jumper For PCB</t>
  </si>
  <si>
    <t>COMATEL</t>
  </si>
  <si>
    <t>313000.5000.500</t>
  </si>
  <si>
    <t>T1-&gt;T17</t>
  </si>
  <si>
    <t>17</t>
  </si>
  <si>
    <t>P-Channel Switch</t>
  </si>
  <si>
    <t>MMBFJ176</t>
  </si>
  <si>
    <t>FAIRCHILD</t>
  </si>
  <si>
    <t>SOT-23</t>
  </si>
  <si>
    <t>TP3-&gt;TP20</t>
  </si>
  <si>
    <t>Stand-alone Pin For Probe Test Pin</t>
  </si>
  <si>
    <t>Z1-&gt;Z2</t>
  </si>
  <si>
    <t>General-Purpose Reference/Regulator Diode</t>
  </si>
  <si>
    <t>2V7</t>
  </si>
  <si>
    <t>BZX84C2V7</t>
  </si>
  <si>
    <t>NOT MOUNTED</t>
  </si>
  <si>
    <t>DO 24132</t>
  </si>
  <si>
    <t>Printed Circuit V6</t>
  </si>
  <si>
    <t xml:space="preserve">in progress </t>
  </si>
  <si>
    <t>BZX84-B2V7</t>
  </si>
  <si>
    <t xml:space="preserve">Assembly PCB </t>
  </si>
  <si>
    <t>M2*6mm Pozidriv flat head screw</t>
  </si>
  <si>
    <t>2.2k Met. F. Resist 0.4W</t>
  </si>
  <si>
    <t xml:space="preserve">10K </t>
  </si>
  <si>
    <t>470 Met. F. Resist 0.4W</t>
  </si>
  <si>
    <t>15k 0.1% High Chip Resistors</t>
  </si>
  <si>
    <t>47k 0.1% High Chip Resistors</t>
  </si>
  <si>
    <t>120k 0.1% High Chip Resistors</t>
  </si>
  <si>
    <t>150k 0.1% High Chip Resistors</t>
  </si>
  <si>
    <t>220k 0.1% High Chip Resistors</t>
  </si>
  <si>
    <t>300k 0.1% High Chip Resistors</t>
  </si>
  <si>
    <t>http://www.vishay.com/docs/20028/m101112.pdf</t>
  </si>
  <si>
    <t>16.2.06</t>
  </si>
  <si>
    <t>8-10 weeks</t>
  </si>
  <si>
    <t>27.4.06</t>
  </si>
  <si>
    <t>latest</t>
  </si>
  <si>
    <t>Cyl. Screw M2.5*12mm</t>
  </si>
  <si>
    <t>Pl. Washer M2.5</t>
  </si>
  <si>
    <t>Bronze fan Washer M2.5</t>
  </si>
  <si>
    <t>Solder terminal 2.3mm</t>
  </si>
  <si>
    <t>Farnell 912712</t>
  </si>
  <si>
    <t>Farnell 759788</t>
  </si>
  <si>
    <t>CERN CHIPIDEA LVDS CRT910</t>
  </si>
  <si>
    <t>CERN CHIPIDEA ADC AD41240</t>
  </si>
  <si>
    <t>100uF 10V 35V SMD</t>
  </si>
  <si>
    <t>100nF 50V C1206</t>
  </si>
  <si>
    <t>33pF 50V C1206</t>
  </si>
  <si>
    <t xml:space="preserve">510k </t>
  </si>
  <si>
    <t>470k</t>
  </si>
  <si>
    <t>180k</t>
  </si>
  <si>
    <t>270k</t>
  </si>
  <si>
    <t>240k</t>
  </si>
  <si>
    <t>27k</t>
  </si>
  <si>
    <t>160k</t>
  </si>
  <si>
    <t>Metallic Jumper for PCB</t>
  </si>
  <si>
    <t>07.88.24.350.5</t>
  </si>
  <si>
    <t>Ew</t>
  </si>
  <si>
    <t>no standard material</t>
  </si>
  <si>
    <t>Optical connection material</t>
  </si>
  <si>
    <t>Jo</t>
  </si>
  <si>
    <t xml:space="preserve">PCB and Assembly   </t>
  </si>
  <si>
    <t>Case and mounting kit</t>
  </si>
  <si>
    <t>EDA-00780-V3</t>
  </si>
  <si>
    <t>MEZZANINE FOR DAB64X
Liste de matériel / Material List</t>
  </si>
  <si>
    <t xml:space="preserve"> 72 </t>
  </si>
  <si>
    <t xml:space="preserve"> 398 </t>
  </si>
  <si>
    <t xml:space="preserve"> 219 </t>
  </si>
  <si>
    <t>Board dimensions: 146x110mm</t>
  </si>
  <si>
    <t xml:space="preserve"> 689</t>
  </si>
  <si>
    <t>10.03.05.614.2</t>
  </si>
  <si>
    <t>4227153(U0805R103KNT)</t>
  </si>
  <si>
    <t>1mm SMD Male Board to Board Connector 10mm Stack</t>
  </si>
  <si>
    <t>1.25Gbps Pigtailed Coaxial PIN-TIA PD</t>
  </si>
  <si>
    <t>(3.3V)</t>
  </si>
  <si>
    <t>NEOPTEK</t>
  </si>
  <si>
    <t>NTPPT-3EPNH</t>
  </si>
  <si>
    <t>26 Pins Connector Solder Pins Angled</t>
  </si>
  <si>
    <t>HARTING</t>
  </si>
  <si>
    <t>60 11 026 51</t>
  </si>
  <si>
    <t>J8-&gt;J9</t>
  </si>
  <si>
    <t>2x5 Pins Vertical Female Connector</t>
  </si>
  <si>
    <t>FCI</t>
  </si>
  <si>
    <t>76342-305</t>
  </si>
  <si>
    <t>Unipolar Push Button</t>
  </si>
  <si>
    <t>OMRON</t>
  </si>
  <si>
    <t>B3F-3100</t>
  </si>
  <si>
    <t>11.24.09.111.6</t>
  </si>
  <si>
    <t>1/8W 5% SMD Jumper</t>
  </si>
  <si>
    <t>PHYCOMP</t>
  </si>
  <si>
    <t>2322 730 91002</t>
  </si>
  <si>
    <t>Voltage Regulator (MIC39301-2.5WU)</t>
  </si>
  <si>
    <t>Ch</t>
  </si>
  <si>
    <t>50V  SMD Ceramic Capacitor 10nF C0805</t>
  </si>
  <si>
    <t>50V SMD Ceramic Capacitor 100nF C0805</t>
  </si>
  <si>
    <t>1/8W 5% SMD Resistor 0</t>
  </si>
  <si>
    <t>1/4W 10k smd 1206</t>
  </si>
  <si>
    <t xml:space="preserve">GOH </t>
  </si>
  <si>
    <t>In progress</t>
  </si>
  <si>
    <t>Cl</t>
  </si>
  <si>
    <t>Assembly PCB into case</t>
  </si>
  <si>
    <t>https://edms.cern.ch/file/446070/2/EDA-00593-V2_misc1.pdf</t>
  </si>
  <si>
    <t>https://edms.cern.ch/file/446068/6/EDA-00593-V6_mfg.pdf</t>
  </si>
  <si>
    <t>http://www.diamond-fo.com/media/products/datenblatt/E-2000_Simplex_d.pdf</t>
  </si>
  <si>
    <t>week 12</t>
  </si>
  <si>
    <t>$ 2.59</t>
  </si>
  <si>
    <t>Offer Requested</t>
  </si>
  <si>
    <t>Front Pannel - Machining, Engraving &amp; Assembly</t>
  </si>
  <si>
    <t>Jose</t>
  </si>
  <si>
    <t>Male Connector Frondpanel (SCSI conector for prog. the memory)</t>
  </si>
  <si>
    <t>Xtra parts</t>
  </si>
  <si>
    <t xml:space="preserve">Spacers (entretoise) </t>
  </si>
  <si>
    <t>Ew, Ch</t>
  </si>
  <si>
    <t>https://edms.cern.ch/file/446069/6/EDA-00593-V6</t>
  </si>
  <si>
    <t>BLMCFT (portable tester)</t>
  </si>
  <si>
    <t>Parallax Stratix 672 SmartPack</t>
  </si>
  <si>
    <t>QuickUsb Module</t>
  </si>
  <si>
    <t>AD5348</t>
  </si>
  <si>
    <t>MAX349</t>
  </si>
  <si>
    <t>Relay V23026A1001B201</t>
  </si>
  <si>
    <t>OP291</t>
  </si>
  <si>
    <t>LM6134</t>
  </si>
  <si>
    <t>TMH0505</t>
  </si>
  <si>
    <t>BSR17A</t>
  </si>
  <si>
    <t>BAT48</t>
  </si>
  <si>
    <t xml:space="preserve">USB conn type B </t>
  </si>
  <si>
    <t>1/8W 5% SMD Resistor 825</t>
  </si>
  <si>
    <t>74AC138SC</t>
  </si>
  <si>
    <t>EDA-01329</t>
  </si>
  <si>
    <t>1 on the prototype</t>
  </si>
  <si>
    <t>100nF 805</t>
  </si>
  <si>
    <t>10nF 805</t>
  </si>
  <si>
    <t>10pF 805</t>
  </si>
  <si>
    <t>10uF 805</t>
  </si>
  <si>
    <t>1uF 805</t>
  </si>
  <si>
    <t>10uF POL</t>
  </si>
  <si>
    <t>1nF 805</t>
  </si>
  <si>
    <t>RS-262-4535</t>
  </si>
  <si>
    <t>Farnell-9402136</t>
  </si>
  <si>
    <t>Farnell-3352067</t>
  </si>
  <si>
    <t>Farnell-1086793</t>
  </si>
  <si>
    <t>Farnell-1086795</t>
  </si>
  <si>
    <t>Farnell-9406344</t>
  </si>
  <si>
    <t>Farnell-9753559</t>
  </si>
  <si>
    <t>10.71.01.471.5</t>
  </si>
  <si>
    <t>10nF 2kV</t>
  </si>
  <si>
    <t>10.11.81.385.4</t>
  </si>
  <si>
    <t>22nF C75x55</t>
  </si>
  <si>
    <t>RS-166-6443</t>
  </si>
  <si>
    <t>QuickUSB Connecteur</t>
  </si>
  <si>
    <t>EMCO High Voltage module</t>
  </si>
  <si>
    <t>Reg 2.5V</t>
  </si>
  <si>
    <t>RF Chock</t>
  </si>
  <si>
    <t>In stock</t>
  </si>
  <si>
    <t>51 R 805 1%</t>
  </si>
  <si>
    <t>200R 805 1%</t>
  </si>
  <si>
    <t>825R 805 1%</t>
  </si>
  <si>
    <t>10k 805 1%</t>
  </si>
  <si>
    <t>0 R 805 1%</t>
  </si>
  <si>
    <t>1k 805 1%</t>
  </si>
  <si>
    <t>10R 805 1%</t>
  </si>
  <si>
    <t>330R 805 1%</t>
  </si>
  <si>
    <t>910R 805 1%</t>
  </si>
  <si>
    <t>2k 805 1%</t>
  </si>
  <si>
    <t>9.1k 805 1%</t>
  </si>
  <si>
    <t>20k 805 1%</t>
  </si>
  <si>
    <t>240k 805 1%</t>
  </si>
  <si>
    <t>https://edh.cern.ch/Document/DAI/2143140</t>
  </si>
  <si>
    <t>www.zerko.ch</t>
  </si>
  <si>
    <t>www.kanda.com</t>
  </si>
  <si>
    <t>E-2000 Bridge red</t>
  </si>
  <si>
    <t>E-2000 Bridge green</t>
  </si>
  <si>
    <t>E-2000 Clip red</t>
  </si>
  <si>
    <t>E-2000 Clip green</t>
  </si>
  <si>
    <t>4.7nF C1206 (1kV)</t>
  </si>
  <si>
    <t>Metal box (labo version)</t>
  </si>
  <si>
    <t>Metal box (portable version)</t>
  </si>
  <si>
    <t>1M 805 1%</t>
  </si>
  <si>
    <t>10M 805 1%</t>
  </si>
  <si>
    <t>1G 805</t>
  </si>
  <si>
    <t>10G 805</t>
  </si>
  <si>
    <t>100M 805</t>
  </si>
  <si>
    <t>1k 805 0.1%</t>
  </si>
  <si>
    <t>1.2k 805 0.1%</t>
  </si>
  <si>
    <t>4.53k 805 0.1%</t>
  </si>
  <si>
    <t>2.7k 805 1%</t>
  </si>
  <si>
    <t>12k 805 1%</t>
  </si>
  <si>
    <t>1.5k 805 0.1%</t>
  </si>
  <si>
    <t xml:space="preserve"> </t>
  </si>
  <si>
    <t>100M Radial 5kV</t>
  </si>
  <si>
    <t>POT 100R</t>
  </si>
  <si>
    <t>POT 1K</t>
  </si>
  <si>
    <t>11.65.60.110.6</t>
  </si>
  <si>
    <t>11.65.60.220.1</t>
  </si>
  <si>
    <t>POT 2K</t>
  </si>
  <si>
    <t>POT 5K</t>
  </si>
  <si>
    <t>Lemo connecteur</t>
  </si>
  <si>
    <t>09.46.11.180.6</t>
  </si>
  <si>
    <t>BLECS (Combiner)</t>
  </si>
  <si>
    <t>LED RED HI BRT SS TYPE LO CUR SMT</t>
  </si>
  <si>
    <t>2Mx36 3.3V Synch Flo Thru SRAM TQFP100</t>
  </si>
  <si>
    <t>IQXO-71 Series 3.3V SMD Clock 40MHz</t>
  </si>
  <si>
    <t>PCB mount right angle one pin lemo</t>
  </si>
  <si>
    <t>64 Pin PCI Standard Dual Row SMT Connector</t>
  </si>
  <si>
    <t>Ferrite bead 1000 ohms @ 100MHz 200ma</t>
  </si>
  <si>
    <t>Ferrite bead 60 ohms @ 100MHz 6000ma</t>
  </si>
  <si>
    <t>0.5A 15VDC Resettable fuse</t>
  </si>
  <si>
    <t>1.1A 6VDC Resettable fuse</t>
  </si>
  <si>
    <t>2.6A 6VDC Resettable fuse</t>
  </si>
  <si>
    <t>Mictor 38 Pin Connector.</t>
  </si>
  <si>
    <t>551-xx07 Series 3mm Right Angle Green LED</t>
  </si>
  <si>
    <t>Ceramic Capacitor - 0603 / 0.1uF 10% 50V X7R</t>
  </si>
  <si>
    <t>Dual Row 5 - pin Header / 0.1" pitch / 0.025"</t>
  </si>
  <si>
    <t>Altera Stratix 780pin BGA 1mm pith 0.4mm ball</t>
  </si>
  <si>
    <t>Ceramic Capacitor 0603 0.01uF 10% 50V X7R</t>
  </si>
  <si>
    <t>Ceramic Capacitor 0603 1000pF 10% 50V X7R</t>
  </si>
  <si>
    <t>Ceramic Capacitor 0603 100pF 10% 50V C0G</t>
  </si>
  <si>
    <t>F:8554641</t>
  </si>
  <si>
    <t>Classic-IC</t>
  </si>
  <si>
    <t>EBV</t>
  </si>
  <si>
    <t>Future elec</t>
  </si>
  <si>
    <t>Arrowce</t>
  </si>
  <si>
    <t>Prototypes</t>
  </si>
  <si>
    <t>Production PCB + mounting</t>
  </si>
  <si>
    <t>Total price</t>
  </si>
  <si>
    <t>Tantalum  Capa 10uF T491 series 10V Case A</t>
  </si>
  <si>
    <t>Tantalum  Capa 2.2uF T491 series 10V Case A</t>
  </si>
  <si>
    <t>Tantalum Capa 100uF  T491 series 10V Case D</t>
  </si>
  <si>
    <t>\2310843</t>
  </si>
  <si>
    <t>Chip Resistor 0805 / 5% / 1/8W 2k2</t>
  </si>
  <si>
    <t>Chip Resistor 0805 / 5% / 1/8W 330R</t>
  </si>
  <si>
    <t>Chip Resistor 0805 / 5% / 1/8W 3k3</t>
  </si>
  <si>
    <t>Chip Resistor 0805 / 5% / 1/8W 680R</t>
  </si>
  <si>
    <t>Chip Resistor 0805 / 5% / 1/8W 68R</t>
  </si>
  <si>
    <t>Chip Resistor 1206 / 5% / 1/4W 150R</t>
  </si>
  <si>
    <t>Chip Resistor 1206/ 5% / 1/4W 1M</t>
  </si>
  <si>
    <t>devICe trading</t>
  </si>
  <si>
    <t>Arrowce / also farnell 9490035</t>
  </si>
  <si>
    <t>Arrowce / also Frarnell 1100950</t>
  </si>
  <si>
    <t>Altera EPM3256ATC144-10 TQFP144</t>
  </si>
  <si>
    <t>SCANSTA111MT Enhanced SCAN Bridge</t>
  </si>
  <si>
    <t>160 pin DIN (41612, Type C Expanded) P1, P2 HARTING 02011602102</t>
  </si>
  <si>
    <t>2mm Hard Metric Connector (VME - P0) 17250952802</t>
  </si>
  <si>
    <t>M:09.46.11.180.6</t>
  </si>
  <si>
    <t>Harting</t>
  </si>
  <si>
    <t>Harting, rs: 2508425110</t>
  </si>
  <si>
    <t>SN74ABTE16245DGGR 16-bit VME64 ETL 5 Volt  Bus Tranceiver</t>
  </si>
  <si>
    <t>SN74ABTE16246DGGR VME64  - 11-bit  Transceiver</t>
  </si>
  <si>
    <t xml:space="preserve">74ABTH25245DW Octal tranciever 25 ohm driver </t>
  </si>
  <si>
    <t>BAT18-04 Switching Diode SOT-23</t>
  </si>
  <si>
    <t>BZV55-C6V8 SOD-80C</t>
  </si>
  <si>
    <t>74LVC1G07 single buffer open drain SO-G5</t>
  </si>
  <si>
    <t>ADR435ARZ Voltage Ref 5.0V</t>
  </si>
  <si>
    <t>74LVT245DB LVTTL Octal bus transceiver</t>
  </si>
  <si>
    <t>SN65LVDS104PW4 - port LVDS Receiver/Repeater</t>
  </si>
  <si>
    <t>SN74LV123ADBR Dual Retriggerable One-Shot with Clear</t>
  </si>
  <si>
    <t>3D3444D-1.5 Quad 4-bit Programmable Delay Line</t>
  </si>
  <si>
    <t>DS2411R/T&amp;R Silicon serial number</t>
  </si>
  <si>
    <t>MAX6627MKA-T Remote Diode +/- 1% Digital Temp. Sensor</t>
  </si>
  <si>
    <t>LMS1585ACS-1.5 1.5V 5A Voltage Regulator</t>
  </si>
  <si>
    <t>CDCVF2505D 5 Channel PLL Clock Driver</t>
  </si>
  <si>
    <t>DAC8532IDGK D/A dual channel serial input 16 bits</t>
  </si>
  <si>
    <t>AD5263BRUZ200 Digital Pot</t>
  </si>
  <si>
    <t xml:space="preserve">LM6134AIM Quad low power rail to rail amplifier 10MHz </t>
  </si>
  <si>
    <t>74ABT125D Quad buffer with 3 states</t>
  </si>
  <si>
    <t>74LVT245BDBR</t>
  </si>
  <si>
    <t>LM339AD Low Power Quad analog comparator</t>
  </si>
  <si>
    <t>M24C32WMN6 32kbit I2C Bus EEPROM</t>
  </si>
  <si>
    <t>PCF8575DW Remote 16bits I/O Expender</t>
  </si>
  <si>
    <t>MAX338ESE CMOS Analog mux</t>
  </si>
  <si>
    <t>BCD front panel encoder PT65101L254</t>
  </si>
  <si>
    <t>175-9630</t>
  </si>
  <si>
    <t>RS</t>
  </si>
  <si>
    <t>SD02H0SK Series Low Profile SMT DIP Switches</t>
  </si>
  <si>
    <t>H485CHDL Quad 2mm LED array 100mil pitch</t>
  </si>
  <si>
    <t>EBV / RS : 5344557</t>
  </si>
  <si>
    <t>Arrowce / USE APWG4 for prototypes F: 1287617</t>
  </si>
  <si>
    <t>RS: 538-5479</t>
  </si>
  <si>
    <t>F: 568790</t>
  </si>
  <si>
    <t>RS:415-1225</t>
  </si>
  <si>
    <t>Ask EBV</t>
  </si>
  <si>
    <t xml:space="preserve">Maxim direct </t>
  </si>
  <si>
    <t>F:3050968</t>
  </si>
  <si>
    <t>Flash, 90ns,  8Mx8, uniform sector AM29LV065DU90REI</t>
  </si>
  <si>
    <t>CERN 09.55.05.110.8</t>
  </si>
  <si>
    <t>Orded equivalent F:9472029 Multicomp</t>
  </si>
  <si>
    <t>info@telemeter.ch / 50pcs for CHF 1215.0</t>
  </si>
  <si>
    <t>N.C.</t>
  </si>
  <si>
    <t>COMPONA</t>
  </si>
  <si>
    <t>N.C</t>
  </si>
  <si>
    <t>use BAV99LT1G (ON SEMICONDUCTOR)</t>
  </si>
  <si>
    <t>distrelec</t>
  </si>
  <si>
    <t>Chip Resistor 0805 / 1% / 1/8W 470R</t>
  </si>
  <si>
    <t>Chip Resistor 0805 / 1% / 1/8W 0R</t>
  </si>
  <si>
    <t>Chip Resistor 0805 / 1% / 1/8W 33R</t>
  </si>
  <si>
    <t>Chip Resistor 0805/ 1% / 1/8W 100R</t>
  </si>
  <si>
    <t>Chip Resistor 0805 / 1% / 1/8W 150R</t>
  </si>
  <si>
    <t>Chip Resistor 0805 / 1% / 1/8W 1k</t>
  </si>
  <si>
    <t>Chip Resistor 0805 / 1% / 1/8W 4k7</t>
  </si>
  <si>
    <t>Chip Resistor 0805 / 1% / 1/8W 10K</t>
  </si>
  <si>
    <t>F:1274245</t>
  </si>
  <si>
    <t>Ceramic Capacitor 0805 680nF 10% 10V X7R</t>
  </si>
  <si>
    <t>F:1301900</t>
  </si>
  <si>
    <t>F:   1012236                       Arrowce</t>
  </si>
  <si>
    <t>AD7327BRUZ</t>
  </si>
  <si>
    <t>ADR421ARZ Voltage Ref 2.5V</t>
  </si>
  <si>
    <t>F:9426094</t>
  </si>
  <si>
    <t>AD7734BRUZ</t>
  </si>
  <si>
    <t>Spoerle</t>
  </si>
  <si>
    <t>LM4050AIM2-10/NOPB</t>
  </si>
  <si>
    <t>RadioSpares</t>
  </si>
  <si>
    <t>BZA408B transient diodes</t>
  </si>
  <si>
    <t>DIODE SCHOTTKY BOITIER SOD-323 1PS76SB21</t>
  </si>
  <si>
    <t>Chip Resistor 0805 / 1% / 1/8W 1.5k</t>
  </si>
  <si>
    <t>11.24.04.315.9</t>
  </si>
  <si>
    <t>11.24.04.322.0</t>
  </si>
  <si>
    <t>Chip Resistor 0805 / 5% / 1/8W 2k7</t>
  </si>
  <si>
    <t>Chip Resistor 0805 / % / 1/8W 5k1</t>
  </si>
  <si>
    <t>11.24.04.351.5</t>
  </si>
  <si>
    <t>Chip Resistor 0805 / 5% / 1/8W 9.1k</t>
  </si>
  <si>
    <t>11.24.04.391.1</t>
  </si>
  <si>
    <t>Chip Resistor 0805 / 1% / 1/8W 13k</t>
  </si>
  <si>
    <t>11.24.04.413.8</t>
  </si>
  <si>
    <t>Chip Resistor 0805 / 1% / 1/8W 43K</t>
  </si>
  <si>
    <t>11.24.04.443.2</t>
  </si>
  <si>
    <t>Chip Resistor 0805 / 1% 1/8W 1M</t>
  </si>
  <si>
    <t>11.24.04.600.7</t>
  </si>
  <si>
    <t>Chip Resistor 0805 100k</t>
  </si>
  <si>
    <t>11.24.04.500.4</t>
  </si>
  <si>
    <t>0.1% 1k 0805</t>
  </si>
  <si>
    <t>0.1% 10k 0805</t>
  </si>
  <si>
    <t>0.1% 20k 0805</t>
  </si>
  <si>
    <t>PCB</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</si>
</sst>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CHF&quot;#,##0_);\(&quot;CHF&quot;#,##0\)"/>
    <numFmt numFmtId="173" formatCode="&quot;CHF&quot;#,##0_);[Red]\(&quot;CHF&quot;#,##0\)"/>
    <numFmt numFmtId="174" formatCode="&quot;CHF&quot;#,##0.00_);\(&quot;CHF&quot;#,##0.00\)"/>
    <numFmt numFmtId="175" formatCode="&quot;CHF&quot;#,##0.00_);[Red]\(&quot;CHF&quot;#,##0.00\)"/>
    <numFmt numFmtId="176" formatCode="_(&quot;CHF&quot;* #,##0_);_(&quot;CHF&quot;* \(#,##0\);_(&quot;CHF&quot;* &quot;-&quot;_);_(@_)"/>
    <numFmt numFmtId="177" formatCode="_(&quot;CHF&quot;* #,##0.00_);_(&quot;CHF&quot;* \(#,##0.00\);_(&quot;CHF&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Yes&quot;;&quot;Yes&quot;;&quot;No&quot;"/>
    <numFmt numFmtId="187" formatCode="&quot;True&quot;;&quot;True&quot;;&quot;False&quot;"/>
    <numFmt numFmtId="188" formatCode="&quot;On&quot;;&quot;On&quot;;&quot;Off&quot;"/>
    <numFmt numFmtId="189" formatCode="[$€-2]\ #,##0.00_);[Red]\([$€-2]\ #,##0.00\)"/>
    <numFmt numFmtId="190" formatCode="0_ ;[Red]\-0\ "/>
    <numFmt numFmtId="191" formatCode="0.00_ ;[Red]\-0.00\ "/>
    <numFmt numFmtId="192" formatCode="[$$-409]#,##0.00"/>
    <numFmt numFmtId="193" formatCode="[$$-409]#,##0"/>
    <numFmt numFmtId="194" formatCode="0.0"/>
    <numFmt numFmtId="195" formatCode="[$€-2]\ #,##0.00"/>
    <numFmt numFmtId="196" formatCode="[$CHF]\ #,##0.00"/>
    <numFmt numFmtId="197" formatCode="[$SFr.-100C]\ #,##0.00"/>
    <numFmt numFmtId="198" formatCode="[$-409]d\-mmm\-yyyy;@"/>
    <numFmt numFmtId="199" formatCode="#,##0\ &quot;CHF&quot;;\-#,##0\ &quot;CHF&quot;"/>
    <numFmt numFmtId="200" formatCode="#,##0\ &quot;CHF&quot;;[Red]\-#,##0\ &quot;CHF&quot;"/>
    <numFmt numFmtId="201" formatCode="#,##0.00\ &quot;CHF&quot;;\-#,##0.00\ &quot;CHF&quot;"/>
    <numFmt numFmtId="202" formatCode="#,##0.00\ &quot;CHF&quot;;[Red]\-#,##0.00\ &quot;CHF&quot;"/>
    <numFmt numFmtId="203" formatCode="_-* #,##0\ &quot;CHF&quot;_-;\-* #,##0\ &quot;CHF&quot;_-;_-* &quot;-&quot;\ &quot;CHF&quot;_-;_-@_-"/>
    <numFmt numFmtId="204" formatCode="_-* #,##0\ _C_H_F_-;\-* #,##0\ _C_H_F_-;_-* &quot;-&quot;\ _C_H_F_-;_-@_-"/>
    <numFmt numFmtId="205" formatCode="_-* #,##0.00\ &quot;CHF&quot;_-;\-* #,##0.00\ &quot;CHF&quot;_-;_-* &quot;-&quot;??\ &quot;CHF&quot;_-;_-@_-"/>
    <numFmt numFmtId="206" formatCode="_-* #,##0.00\ _C_H_F_-;\-* #,##0.00\ _C_H_F_-;_-* &quot;-&quot;??\ _C_H_F_-;_-@_-"/>
    <numFmt numFmtId="207" formatCode="[$-409]dddd\,\ mmmm\ dd\,\ yyyy"/>
    <numFmt numFmtId="208" formatCode="_ * #,##0.00_ ;_ * \-#,##0.00_ ;_ * &quot;-&quot;??_ ;_ @_ "/>
    <numFmt numFmtId="209" formatCode="_ * #,##0_ ;_ * \-#,##0_ ;_ * &quot;-&quot;_ ;_ @_ "/>
    <numFmt numFmtId="210" formatCode="_ &quot;SFr.&quot;\ * #,##0.00_ ;_ &quot;SFr.&quot;\ * \-#,##0.00_ ;_ &quot;SFr.&quot;\ * &quot;-&quot;??_ ;_ @_ "/>
    <numFmt numFmtId="211" formatCode="_ &quot;SFr.&quot;\ * #,##0_ ;_ &quot;SFr.&quot;\ * \-#,##0_ ;_ &quot;SFr.&quot;\ * &quot;-&quot;_ ;_ @_ "/>
    <numFmt numFmtId="212" formatCode="0.000"/>
    <numFmt numFmtId="213" formatCode="&quot;@&quot;"/>
    <numFmt numFmtId="214" formatCode="[$-409]dddd\,\ dd\ mmmm\,\ yyyy"/>
    <numFmt numFmtId="215" formatCode="[$€-2]\ #,##0.00;[Red]\-[$€-2]\ #,##0.00"/>
    <numFmt numFmtId="216" formatCode="[$€-2]\ #,##0.000"/>
    <numFmt numFmtId="217" formatCode="0.0000"/>
    <numFmt numFmtId="218" formatCode="[$SFr.-100C]\ #,##0.000"/>
  </numFmts>
  <fonts count="23">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10"/>
      <color indexed="22"/>
      <name val="Arial"/>
      <family val="0"/>
    </font>
    <font>
      <b/>
      <u val="single"/>
      <sz val="10"/>
      <color indexed="12"/>
      <name val="Arial"/>
      <family val="2"/>
    </font>
    <font>
      <sz val="8"/>
      <name val="Tahoma"/>
      <family val="0"/>
    </font>
    <font>
      <b/>
      <sz val="8"/>
      <name val="Tahoma"/>
      <family val="0"/>
    </font>
    <font>
      <sz val="10"/>
      <color indexed="8"/>
      <name val="Arial"/>
      <family val="0"/>
    </font>
    <font>
      <b/>
      <sz val="10"/>
      <color indexed="8"/>
      <name val="Arial"/>
      <family val="0"/>
    </font>
    <font>
      <b/>
      <sz val="16"/>
      <name val="Arial"/>
      <family val="2"/>
    </font>
    <font>
      <sz val="10"/>
      <color indexed="10"/>
      <name val="Arial"/>
      <family val="2"/>
    </font>
    <font>
      <b/>
      <sz val="14"/>
      <name val="Arial"/>
      <family val="2"/>
    </font>
    <font>
      <b/>
      <sz val="12"/>
      <name val="Arial"/>
      <family val="2"/>
    </font>
    <font>
      <b/>
      <sz val="8"/>
      <name val="Arial"/>
      <family val="0"/>
    </font>
    <font>
      <sz val="10"/>
      <color indexed="23"/>
      <name val="Arial"/>
      <family val="0"/>
    </font>
    <font>
      <sz val="10"/>
      <color indexed="55"/>
      <name val="Arial"/>
      <family val="0"/>
    </font>
    <font>
      <b/>
      <sz val="10"/>
      <color indexed="55"/>
      <name val="Arial"/>
      <family val="0"/>
    </font>
    <font>
      <u val="single"/>
      <sz val="10"/>
      <name val="Arial"/>
      <family val="2"/>
    </font>
    <font>
      <i/>
      <sz val="10"/>
      <name val="Arial"/>
      <family val="2"/>
    </font>
    <font>
      <i/>
      <sz val="10"/>
      <color indexed="22"/>
      <name val="Arial"/>
      <family val="2"/>
    </font>
    <font>
      <sz val="10"/>
      <color indexed="12"/>
      <name val="Arial"/>
      <family val="0"/>
    </font>
  </fonts>
  <fills count="8">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s>
  <borders count="44">
    <border>
      <left/>
      <right/>
      <top/>
      <bottom/>
      <diagonal/>
    </border>
    <border>
      <left>
        <color indexed="63"/>
      </left>
      <right style="medium"/>
      <top>
        <color indexed="63"/>
      </top>
      <bottom>
        <color indexed="63"/>
      </bottom>
    </border>
    <border>
      <left>
        <color indexed="63"/>
      </left>
      <right style="medium"/>
      <top style="medium"/>
      <bottom>
        <color indexed="63"/>
      </bottom>
    </border>
    <border>
      <left style="thin">
        <color indexed="55"/>
      </left>
      <right style="thin">
        <color indexed="55"/>
      </right>
      <top style="medium"/>
      <bottom>
        <color indexed="63"/>
      </bottom>
    </border>
    <border>
      <left style="thin">
        <color indexed="55"/>
      </left>
      <right style="thin">
        <color indexed="55"/>
      </right>
      <top>
        <color indexed="63"/>
      </top>
      <bottom>
        <color indexed="63"/>
      </bottom>
    </border>
    <border>
      <left style="thin"/>
      <right style="thin"/>
      <top style="thin"/>
      <bottom style="thin"/>
    </border>
    <border>
      <left>
        <color indexed="63"/>
      </left>
      <right style="thin">
        <color indexed="55"/>
      </right>
      <top>
        <color indexed="63"/>
      </top>
      <bottom>
        <color indexed="63"/>
      </bottom>
    </border>
    <border>
      <left>
        <color indexed="63"/>
      </left>
      <right>
        <color indexed="63"/>
      </right>
      <top style="medium"/>
      <bottom>
        <color indexed="63"/>
      </bottom>
    </border>
    <border>
      <left>
        <color indexed="63"/>
      </left>
      <right style="thin">
        <color indexed="55"/>
      </right>
      <top style="medium"/>
      <bottom>
        <color indexed="63"/>
      </bottom>
    </border>
    <border>
      <left style="medium"/>
      <right style="thin">
        <color indexed="55"/>
      </right>
      <top style="medium"/>
      <bottom>
        <color indexed="63"/>
      </bottom>
    </border>
    <border>
      <left style="medium"/>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color indexed="63"/>
      </top>
      <bottom>
        <color indexed="63"/>
      </bottom>
    </border>
    <border>
      <left style="thin">
        <color indexed="55"/>
      </left>
      <right style="medium"/>
      <top>
        <color indexed="63"/>
      </top>
      <bottom>
        <color indexed="63"/>
      </bottom>
    </border>
    <border>
      <left style="medium"/>
      <right style="thin"/>
      <top style="medium"/>
      <bottom style="thin"/>
    </border>
    <border>
      <left style="thin"/>
      <right style="medium"/>
      <top style="medium"/>
      <bottom style="thin"/>
    </border>
    <border>
      <left style="medium"/>
      <right style="medium"/>
      <top>
        <color indexed="63"/>
      </top>
      <bottom style="medium"/>
    </border>
    <border>
      <left>
        <color indexed="63"/>
      </left>
      <right>
        <color indexed="63"/>
      </right>
      <top>
        <color indexed="63"/>
      </top>
      <bottom style="medium"/>
    </border>
    <border>
      <left style="medium"/>
      <right style="thin">
        <color indexed="55"/>
      </right>
      <top>
        <color indexed="63"/>
      </top>
      <bottom style="medium"/>
    </border>
    <border>
      <left style="thin">
        <color indexed="55"/>
      </left>
      <right style="thin">
        <color indexed="55"/>
      </right>
      <top>
        <color indexed="63"/>
      </top>
      <bottom style="medium"/>
    </border>
    <border>
      <left>
        <color indexed="63"/>
      </left>
      <right style="thin">
        <color indexed="55"/>
      </right>
      <top>
        <color indexed="63"/>
      </top>
      <bottom style="medium"/>
    </border>
    <border>
      <left>
        <color indexed="63"/>
      </left>
      <right style="medium"/>
      <top>
        <color indexed="63"/>
      </top>
      <bottom style="medium"/>
    </border>
    <border>
      <left style="thin">
        <color indexed="22"/>
      </left>
      <right style="thin">
        <color indexed="22"/>
      </right>
      <top>
        <color indexed="63"/>
      </top>
      <bottom>
        <color indexed="63"/>
      </bottom>
    </border>
    <border>
      <left style="thin">
        <color indexed="22"/>
      </left>
      <right style="thin">
        <color indexed="22"/>
      </right>
      <top style="thin"/>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5">
    <xf numFmtId="0" fontId="0" fillId="0" borderId="0" xfId="0" applyAlignment="1">
      <alignment/>
    </xf>
    <xf numFmtId="0" fontId="4" fillId="0" borderId="0" xfId="0" applyFont="1" applyAlignment="1">
      <alignment/>
    </xf>
    <xf numFmtId="0" fontId="0" fillId="0" borderId="1" xfId="0" applyBorder="1" applyAlignment="1">
      <alignment/>
    </xf>
    <xf numFmtId="1" fontId="4" fillId="2" borderId="1" xfId="0" applyNumberFormat="1" applyFont="1" applyFill="1" applyBorder="1" applyAlignment="1">
      <alignment/>
    </xf>
    <xf numFmtId="1" fontId="0" fillId="0" borderId="1" xfId="0" applyNumberFormat="1" applyBorder="1" applyAlignment="1">
      <alignment/>
    </xf>
    <xf numFmtId="0" fontId="4" fillId="3" borderId="2" xfId="0" applyNumberFormat="1" applyFont="1" applyFill="1" applyBorder="1" applyAlignment="1">
      <alignment horizontal="center" vertical="top" wrapText="1"/>
    </xf>
    <xf numFmtId="1" fontId="2" fillId="0" borderId="1" xfId="20" applyNumberFormat="1" applyBorder="1" applyAlignment="1">
      <alignment/>
    </xf>
    <xf numFmtId="1" fontId="6" fillId="2" borderId="1" xfId="20" applyNumberFormat="1" applyFont="1" applyFill="1" applyBorder="1" applyAlignment="1">
      <alignment/>
    </xf>
    <xf numFmtId="0" fontId="0" fillId="0" borderId="0" xfId="0" applyAlignment="1">
      <alignment horizontal="center"/>
    </xf>
    <xf numFmtId="0" fontId="9" fillId="0" borderId="0" xfId="0" applyFont="1" applyAlignment="1">
      <alignment horizontal="center"/>
    </xf>
    <xf numFmtId="0" fontId="2" fillId="0" borderId="1" xfId="20" applyBorder="1" applyAlignment="1">
      <alignment/>
    </xf>
    <xf numFmtId="0" fontId="4" fillId="3" borderId="3" xfId="0" applyNumberFormat="1" applyFont="1" applyFill="1" applyBorder="1" applyAlignment="1">
      <alignment horizontal="center" vertical="top" wrapText="1"/>
    </xf>
    <xf numFmtId="0" fontId="0" fillId="0" borderId="4" xfId="0" applyBorder="1" applyAlignment="1">
      <alignment horizontal="center"/>
    </xf>
    <xf numFmtId="1" fontId="4" fillId="2" borderId="4" xfId="0" applyNumberFormat="1" applyFont="1" applyFill="1" applyBorder="1" applyAlignment="1">
      <alignment horizontal="center"/>
    </xf>
    <xf numFmtId="1" fontId="0" fillId="0" borderId="4" xfId="0" applyNumberFormat="1" applyBorder="1" applyAlignment="1">
      <alignment horizontal="center"/>
    </xf>
    <xf numFmtId="0" fontId="10" fillId="2" borderId="4" xfId="0" applyFont="1" applyFill="1" applyBorder="1" applyAlignment="1">
      <alignment horizontal="center"/>
    </xf>
    <xf numFmtId="0" fontId="5" fillId="0" borderId="4" xfId="0" applyFont="1" applyBorder="1" applyAlignment="1">
      <alignment horizontal="center"/>
    </xf>
    <xf numFmtId="1" fontId="5" fillId="0" borderId="4" xfId="0" applyNumberFormat="1" applyFont="1" applyBorder="1" applyAlignment="1">
      <alignment horizontal="center"/>
    </xf>
    <xf numFmtId="0" fontId="10" fillId="3" borderId="3" xfId="0" applyNumberFormat="1" applyFont="1" applyFill="1" applyBorder="1" applyAlignment="1">
      <alignment horizontal="center" vertical="top" wrapText="1"/>
    </xf>
    <xf numFmtId="190" fontId="0" fillId="0" borderId="4" xfId="0" applyNumberFormat="1" applyBorder="1" applyAlignment="1">
      <alignment/>
    </xf>
    <xf numFmtId="1" fontId="10" fillId="2" borderId="4" xfId="0" applyNumberFormat="1" applyFont="1" applyFill="1" applyBorder="1" applyAlignment="1">
      <alignment horizontal="center"/>
    </xf>
    <xf numFmtId="190" fontId="4" fillId="2" borderId="4" xfId="0" applyNumberFormat="1" applyFont="1" applyFill="1" applyBorder="1" applyAlignment="1">
      <alignment/>
    </xf>
    <xf numFmtId="192" fontId="4" fillId="2" borderId="4" xfId="0" applyNumberFormat="1" applyFont="1" applyFill="1" applyBorder="1" applyAlignment="1">
      <alignment/>
    </xf>
    <xf numFmtId="1" fontId="9" fillId="0" borderId="4" xfId="0" applyNumberFormat="1" applyFont="1" applyBorder="1" applyAlignment="1">
      <alignment horizontal="center"/>
    </xf>
    <xf numFmtId="192" fontId="0" fillId="0" borderId="4" xfId="0" applyNumberFormat="1" applyBorder="1" applyAlignment="1">
      <alignment/>
    </xf>
    <xf numFmtId="1" fontId="10" fillId="2" borderId="4" xfId="0" applyNumberFormat="1" applyFont="1" applyFill="1" applyBorder="1" applyAlignment="1">
      <alignment horizontal="center"/>
    </xf>
    <xf numFmtId="1" fontId="6" fillId="2" borderId="1" xfId="20" applyNumberFormat="1" applyFont="1" applyFill="1" applyBorder="1" applyAlignment="1">
      <alignment wrapText="1"/>
    </xf>
    <xf numFmtId="197" fontId="0" fillId="0" borderId="0" xfId="0" applyNumberFormat="1" applyAlignment="1">
      <alignment/>
    </xf>
    <xf numFmtId="197" fontId="4" fillId="3" borderId="3" xfId="0" applyNumberFormat="1" applyFont="1" applyFill="1" applyBorder="1" applyAlignment="1">
      <alignment horizontal="center" vertical="top" wrapText="1"/>
    </xf>
    <xf numFmtId="197" fontId="0" fillId="0" borderId="4" xfId="0" applyNumberFormat="1" applyBorder="1" applyAlignment="1">
      <alignment/>
    </xf>
    <xf numFmtId="197" fontId="4" fillId="2" borderId="4" xfId="0" applyNumberFormat="1" applyFont="1" applyFill="1" applyBorder="1" applyAlignment="1">
      <alignment/>
    </xf>
    <xf numFmtId="197" fontId="0" fillId="0" borderId="4" xfId="0" applyNumberFormat="1" applyFont="1" applyBorder="1" applyAlignment="1">
      <alignment/>
    </xf>
    <xf numFmtId="0" fontId="0" fillId="0" borderId="5" xfId="0" applyBorder="1" applyAlignment="1">
      <alignment horizontal="center" vertical="top"/>
    </xf>
    <xf numFmtId="0" fontId="0" fillId="0" borderId="0" xfId="0" applyBorder="1" applyAlignment="1">
      <alignment/>
    </xf>
    <xf numFmtId="0" fontId="14" fillId="0" borderId="0" xfId="0" applyFont="1" applyBorder="1" applyAlignment="1">
      <alignment/>
    </xf>
    <xf numFmtId="0" fontId="14" fillId="0" borderId="0" xfId="0" applyFont="1" applyAlignment="1">
      <alignment/>
    </xf>
    <xf numFmtId="1" fontId="0" fillId="0" borderId="6" xfId="0" applyNumberFormat="1" applyBorder="1" applyAlignment="1">
      <alignment horizontal="center"/>
    </xf>
    <xf numFmtId="0" fontId="4" fillId="3" borderId="7" xfId="0" applyNumberFormat="1" applyFont="1" applyFill="1" applyBorder="1" applyAlignment="1">
      <alignment horizontal="left" vertical="top" wrapText="1"/>
    </xf>
    <xf numFmtId="0" fontId="0" fillId="2" borderId="0" xfId="0" applyFill="1" applyBorder="1" applyAlignment="1">
      <alignment/>
    </xf>
    <xf numFmtId="0" fontId="0" fillId="2" borderId="1" xfId="0" applyFill="1" applyBorder="1" applyAlignment="1">
      <alignment/>
    </xf>
    <xf numFmtId="1" fontId="0" fillId="0" borderId="0" xfId="0" applyNumberFormat="1" applyBorder="1" applyAlignment="1">
      <alignment horizontal="center"/>
    </xf>
    <xf numFmtId="1" fontId="0" fillId="0" borderId="0" xfId="0" applyNumberFormat="1" applyFill="1" applyBorder="1" applyAlignment="1">
      <alignment horizontal="center" vertical="center"/>
    </xf>
    <xf numFmtId="1" fontId="0" fillId="0" borderId="1" xfId="0" applyNumberFormat="1" applyBorder="1" applyAlignment="1">
      <alignment horizontal="left"/>
    </xf>
    <xf numFmtId="49" fontId="2" fillId="0" borderId="1" xfId="20" applyNumberFormat="1" applyFill="1" applyBorder="1" applyAlignment="1">
      <alignment horizontal="left" vertical="center"/>
    </xf>
    <xf numFmtId="197" fontId="0" fillId="4" borderId="4" xfId="0" applyNumberFormat="1" applyFont="1" applyFill="1" applyBorder="1" applyAlignment="1">
      <alignment/>
    </xf>
    <xf numFmtId="0" fontId="4" fillId="3" borderId="8" xfId="0" applyNumberFormat="1" applyFont="1" applyFill="1" applyBorder="1" applyAlignment="1">
      <alignment horizontal="center" vertical="top" wrapText="1"/>
    </xf>
    <xf numFmtId="1" fontId="4" fillId="2" borderId="6" xfId="0" applyNumberFormat="1" applyFont="1" applyFill="1" applyBorder="1" applyAlignment="1">
      <alignment horizontal="center"/>
    </xf>
    <xf numFmtId="0" fontId="4" fillId="3" borderId="9" xfId="0" applyNumberFormat="1" applyFont="1" applyFill="1" applyBorder="1" applyAlignment="1">
      <alignment horizontal="center" vertical="top" wrapText="1"/>
    </xf>
    <xf numFmtId="0" fontId="0" fillId="0" borderId="10" xfId="0" applyBorder="1" applyAlignment="1">
      <alignment/>
    </xf>
    <xf numFmtId="0" fontId="4" fillId="2" borderId="10" xfId="0" applyFont="1" applyFill="1" applyBorder="1" applyAlignment="1">
      <alignment/>
    </xf>
    <xf numFmtId="0" fontId="0" fillId="0" borderId="10" xfId="0" applyFont="1" applyBorder="1" applyAlignment="1">
      <alignment/>
    </xf>
    <xf numFmtId="0" fontId="4" fillId="0" borderId="10" xfId="0" applyFont="1" applyBorder="1" applyAlignment="1">
      <alignment/>
    </xf>
    <xf numFmtId="0" fontId="9" fillId="0" borderId="6" xfId="0" applyFont="1" applyBorder="1" applyAlignment="1">
      <alignment horizontal="center"/>
    </xf>
    <xf numFmtId="1" fontId="10" fillId="2" borderId="6" xfId="0" applyNumberFormat="1" applyFont="1" applyFill="1" applyBorder="1" applyAlignment="1">
      <alignment horizontal="center"/>
    </xf>
    <xf numFmtId="1" fontId="9" fillId="0" borderId="6" xfId="0" applyNumberFormat="1" applyFont="1"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92" fontId="0" fillId="0" borderId="6" xfId="0" applyNumberFormat="1" applyBorder="1" applyAlignment="1">
      <alignment/>
    </xf>
    <xf numFmtId="196" fontId="4" fillId="2" borderId="6" xfId="0" applyNumberFormat="1" applyFont="1" applyFill="1" applyBorder="1" applyAlignment="1">
      <alignment/>
    </xf>
    <xf numFmtId="196" fontId="0" fillId="0" borderId="6" xfId="0" applyNumberFormat="1" applyBorder="1" applyAlignment="1">
      <alignment/>
    </xf>
    <xf numFmtId="197" fontId="0" fillId="0" borderId="6" xfId="0" applyNumberFormat="1" applyBorder="1" applyAlignment="1">
      <alignment/>
    </xf>
    <xf numFmtId="192" fontId="4" fillId="2" borderId="6" xfId="0" applyNumberFormat="1" applyFont="1" applyFill="1" applyBorder="1" applyAlignment="1">
      <alignment/>
    </xf>
    <xf numFmtId="192" fontId="0" fillId="0" borderId="6" xfId="0" applyNumberFormat="1" applyFont="1" applyBorder="1" applyAlignment="1">
      <alignment/>
    </xf>
    <xf numFmtId="197" fontId="0" fillId="0" borderId="6" xfId="0" applyNumberFormat="1" applyBorder="1" applyAlignment="1">
      <alignment horizontal="right"/>
    </xf>
    <xf numFmtId="0" fontId="0" fillId="0" borderId="10" xfId="0" applyFont="1" applyFill="1" applyBorder="1" applyAlignment="1">
      <alignment horizontal="left" vertical="center" wrapText="1"/>
    </xf>
    <xf numFmtId="49" fontId="0" fillId="0" borderId="10" xfId="0" applyNumberFormat="1" applyFill="1" applyBorder="1" applyAlignment="1">
      <alignment horizontal="left" vertical="center" wrapText="1"/>
    </xf>
    <xf numFmtId="0" fontId="0" fillId="0" borderId="10" xfId="0" applyFill="1" applyBorder="1" applyAlignment="1">
      <alignment horizontal="left" vertical="center" wrapText="1"/>
    </xf>
    <xf numFmtId="0" fontId="0" fillId="0" borderId="10" xfId="0" applyBorder="1" applyAlignment="1">
      <alignment horizontal="left"/>
    </xf>
    <xf numFmtId="0" fontId="0" fillId="0" borderId="10" xfId="0" applyNumberFormat="1" applyFont="1" applyFill="1" applyBorder="1" applyAlignment="1">
      <alignment horizontal="left" vertical="center"/>
    </xf>
    <xf numFmtId="0" fontId="4" fillId="0" borderId="10" xfId="0" applyFont="1" applyBorder="1" applyAlignment="1">
      <alignment horizontal="left"/>
    </xf>
    <xf numFmtId="1" fontId="16" fillId="0" borderId="4" xfId="0" applyNumberFormat="1" applyFont="1" applyBorder="1" applyAlignment="1">
      <alignment horizontal="center"/>
    </xf>
    <xf numFmtId="197" fontId="0" fillId="0" borderId="4" xfId="0" applyNumberFormat="1" applyFont="1" applyFill="1" applyBorder="1" applyAlignment="1">
      <alignment horizontal="right" vertical="center" wrapText="1"/>
    </xf>
    <xf numFmtId="197" fontId="0" fillId="0" borderId="4" xfId="0" applyNumberFormat="1" applyFill="1" applyBorder="1" applyAlignment="1">
      <alignment horizontal="right" vertical="center" wrapText="1"/>
    </xf>
    <xf numFmtId="0" fontId="0" fillId="0" borderId="0" xfId="0" applyBorder="1" applyAlignment="1" applyProtection="1">
      <alignment/>
      <protection locked="0"/>
    </xf>
    <xf numFmtId="0" fontId="0" fillId="0" borderId="0" xfId="0" applyAlignment="1" applyProtection="1">
      <alignment/>
      <protection locked="0"/>
    </xf>
    <xf numFmtId="49" fontId="0" fillId="2" borderId="13" xfId="0" applyNumberFormat="1" applyFill="1" applyBorder="1" applyAlignment="1">
      <alignment/>
    </xf>
    <xf numFmtId="49" fontId="0" fillId="2" borderId="14" xfId="0" applyNumberFormat="1" applyFill="1" applyBorder="1" applyAlignment="1">
      <alignment/>
    </xf>
    <xf numFmtId="49" fontId="0" fillId="2" borderId="15" xfId="0" applyNumberFormat="1" applyFill="1" applyBorder="1" applyAlignment="1">
      <alignment/>
    </xf>
    <xf numFmtId="49" fontId="0" fillId="2" borderId="16" xfId="0" applyNumberFormat="1" applyFill="1" applyBorder="1" applyAlignment="1">
      <alignment/>
    </xf>
    <xf numFmtId="0" fontId="4" fillId="2" borderId="17" xfId="0" applyFont="1" applyFill="1" applyBorder="1" applyAlignment="1" applyProtection="1">
      <alignment horizontal="center" vertical="top"/>
      <protection locked="0"/>
    </xf>
    <xf numFmtId="0" fontId="4" fillId="2" borderId="17" xfId="0" applyFont="1" applyFill="1" applyBorder="1" applyAlignment="1" applyProtection="1">
      <alignment horizontal="left" vertical="top"/>
      <protection locked="0"/>
    </xf>
    <xf numFmtId="49" fontId="0" fillId="0" borderId="5" xfId="0" applyNumberFormat="1" applyBorder="1" applyAlignment="1">
      <alignment horizontal="right" vertical="top" wrapText="1"/>
    </xf>
    <xf numFmtId="49" fontId="0" fillId="0" borderId="5" xfId="0" applyNumberFormat="1" applyBorder="1" applyAlignment="1">
      <alignment horizontal="center" vertical="top"/>
    </xf>
    <xf numFmtId="49" fontId="0" fillId="0" borderId="5" xfId="0" applyNumberFormat="1" applyBorder="1" applyAlignment="1">
      <alignment vertical="top" wrapText="1"/>
    </xf>
    <xf numFmtId="0" fontId="0" fillId="0" borderId="18" xfId="0" applyBorder="1" applyAlignment="1">
      <alignment horizontal="right" vertical="top"/>
    </xf>
    <xf numFmtId="0" fontId="0" fillId="0" borderId="19" xfId="0" applyBorder="1" applyAlignment="1">
      <alignment horizontal="left" vertical="top"/>
    </xf>
    <xf numFmtId="49" fontId="0" fillId="0" borderId="0" xfId="0" applyNumberFormat="1" applyBorder="1" applyAlignment="1">
      <alignment/>
    </xf>
    <xf numFmtId="49" fontId="0" fillId="5" borderId="5" xfId="0" applyNumberFormat="1" applyFill="1" applyBorder="1" applyAlignment="1">
      <alignment horizontal="right" vertical="top" wrapText="1"/>
    </xf>
    <xf numFmtId="49" fontId="0" fillId="5" borderId="5" xfId="0" applyNumberFormat="1" applyFill="1" applyBorder="1" applyAlignment="1">
      <alignment horizontal="center" vertical="top"/>
    </xf>
    <xf numFmtId="49" fontId="0" fillId="5" borderId="5" xfId="0" applyNumberFormat="1" applyFill="1" applyBorder="1" applyAlignment="1">
      <alignment vertical="top" wrapText="1"/>
    </xf>
    <xf numFmtId="49" fontId="0" fillId="5" borderId="18" xfId="0" applyNumberFormat="1" applyFill="1" applyBorder="1" applyAlignment="1">
      <alignment horizontal="right" vertical="top"/>
    </xf>
    <xf numFmtId="49" fontId="0" fillId="5" borderId="19" xfId="0" applyNumberFormat="1" applyFill="1" applyBorder="1" applyAlignment="1">
      <alignment horizontal="left" vertical="top"/>
    </xf>
    <xf numFmtId="49" fontId="0" fillId="0" borderId="18" xfId="0" applyNumberFormat="1" applyBorder="1" applyAlignment="1">
      <alignment horizontal="right" vertical="top"/>
    </xf>
    <xf numFmtId="0" fontId="0" fillId="5" borderId="5" xfId="0" applyFill="1" applyBorder="1" applyAlignment="1">
      <alignment horizontal="center" vertical="top"/>
    </xf>
    <xf numFmtId="49" fontId="0" fillId="0" borderId="19" xfId="0" applyNumberFormat="1" applyBorder="1" applyAlignment="1">
      <alignment horizontal="left" vertical="top"/>
    </xf>
    <xf numFmtId="49" fontId="2" fillId="5" borderId="5" xfId="20" applyNumberFormat="1" applyFill="1" applyBorder="1" applyAlignment="1">
      <alignment horizontal="center" vertical="top"/>
    </xf>
    <xf numFmtId="0" fontId="0" fillId="5" borderId="19" xfId="0" applyFill="1" applyBorder="1" applyAlignment="1">
      <alignment horizontal="left" vertical="top"/>
    </xf>
    <xf numFmtId="0" fontId="0" fillId="5" borderId="18" xfId="0" applyFill="1" applyBorder="1" applyAlignment="1">
      <alignment horizontal="right" vertical="top"/>
    </xf>
    <xf numFmtId="0" fontId="0" fillId="0" borderId="0" xfId="0" applyBorder="1" applyAlignment="1" applyProtection="1">
      <alignment horizontal="right" vertical="top"/>
      <protection locked="0"/>
    </xf>
    <xf numFmtId="0" fontId="0" fillId="0" borderId="0" xfId="0" applyBorder="1" applyAlignment="1" applyProtection="1">
      <alignment horizontal="left" vertical="top"/>
      <protection locked="0"/>
    </xf>
    <xf numFmtId="0" fontId="0" fillId="0" borderId="0" xfId="0" applyBorder="1" applyAlignment="1" applyProtection="1">
      <alignment horizontal="center" vertical="top"/>
      <protection locked="0"/>
    </xf>
    <xf numFmtId="0" fontId="0" fillId="0" borderId="0" xfId="0" applyBorder="1" applyAlignment="1" applyProtection="1">
      <alignment horizontal="center" vertical="top" wrapText="1"/>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left" vertical="top"/>
      <protection locked="0"/>
    </xf>
    <xf numFmtId="0" fontId="0" fillId="0" borderId="10" xfId="0" applyFont="1" applyBorder="1" applyAlignment="1">
      <alignment/>
    </xf>
    <xf numFmtId="0" fontId="4" fillId="0" borderId="0" xfId="0" applyNumberFormat="1" applyFont="1" applyBorder="1" applyAlignment="1">
      <alignment horizontal="center" vertical="top" wrapText="1"/>
    </xf>
    <xf numFmtId="0" fontId="1" fillId="0" borderId="6" xfId="0" applyNumberFormat="1" applyFont="1" applyBorder="1" applyAlignment="1">
      <alignment horizontal="left"/>
    </xf>
    <xf numFmtId="0" fontId="15" fillId="2" borderId="6" xfId="0" applyNumberFormat="1" applyFont="1" applyFill="1" applyBorder="1" applyAlignment="1">
      <alignment horizontal="left"/>
    </xf>
    <xf numFmtId="0" fontId="1" fillId="0" borderId="0" xfId="0" applyNumberFormat="1" applyFont="1" applyBorder="1" applyAlignment="1">
      <alignment horizontal="left"/>
    </xf>
    <xf numFmtId="0" fontId="15" fillId="2" borderId="0" xfId="0" applyNumberFormat="1" applyFont="1" applyFill="1" applyBorder="1" applyAlignment="1">
      <alignment horizontal="left"/>
    </xf>
    <xf numFmtId="0" fontId="0" fillId="0" borderId="0" xfId="0" applyNumberFormat="1" applyBorder="1" applyAlignment="1">
      <alignment horizontal="left"/>
    </xf>
    <xf numFmtId="16" fontId="1" fillId="0" borderId="0" xfId="0" applyNumberFormat="1" applyFont="1" applyBorder="1" applyAlignment="1">
      <alignment horizontal="left"/>
    </xf>
    <xf numFmtId="15" fontId="1" fillId="0" borderId="6" xfId="0" applyNumberFormat="1" applyFont="1" applyBorder="1" applyAlignment="1">
      <alignment horizontal="left"/>
    </xf>
    <xf numFmtId="190" fontId="0" fillId="0" borderId="6" xfId="0" applyNumberFormat="1" applyBorder="1" applyAlignment="1">
      <alignment/>
    </xf>
    <xf numFmtId="197" fontId="0" fillId="0" borderId="0" xfId="0" applyNumberFormat="1" applyBorder="1" applyAlignment="1">
      <alignment/>
    </xf>
    <xf numFmtId="0" fontId="0" fillId="0" borderId="0" xfId="0" applyAlignment="1">
      <alignment horizontal="right"/>
    </xf>
    <xf numFmtId="195" fontId="0" fillId="0" borderId="6" xfId="0" applyNumberFormat="1" applyBorder="1" applyAlignment="1">
      <alignment/>
    </xf>
    <xf numFmtId="0" fontId="1" fillId="6" borderId="0" xfId="0" applyNumberFormat="1" applyFont="1" applyFill="1" applyBorder="1" applyAlignment="1">
      <alignment horizontal="left"/>
    </xf>
    <xf numFmtId="1" fontId="0" fillId="6" borderId="1" xfId="0" applyNumberFormat="1" applyFill="1" applyBorder="1" applyAlignment="1">
      <alignment/>
    </xf>
    <xf numFmtId="0" fontId="0" fillId="6" borderId="0" xfId="0" applyFill="1" applyBorder="1" applyAlignment="1">
      <alignment/>
    </xf>
    <xf numFmtId="0" fontId="0" fillId="0" borderId="20" xfId="0" applyBorder="1" applyAlignment="1">
      <alignment/>
    </xf>
    <xf numFmtId="0" fontId="4" fillId="2" borderId="0" xfId="0" applyFont="1" applyFill="1" applyBorder="1" applyAlignment="1">
      <alignment/>
    </xf>
    <xf numFmtId="0" fontId="4" fillId="2" borderId="1" xfId="0" applyFont="1" applyFill="1" applyBorder="1" applyAlignment="1">
      <alignment/>
    </xf>
    <xf numFmtId="197" fontId="0" fillId="0" borderId="1" xfId="0" applyNumberFormat="1" applyBorder="1" applyAlignment="1">
      <alignment/>
    </xf>
    <xf numFmtId="197" fontId="0" fillId="4" borderId="21" xfId="0" applyNumberFormat="1" applyFont="1" applyFill="1" applyBorder="1" applyAlignment="1">
      <alignment/>
    </xf>
    <xf numFmtId="0" fontId="4" fillId="3" borderId="7" xfId="0" applyNumberFormat="1" applyFont="1" applyFill="1" applyBorder="1" applyAlignment="1">
      <alignment horizontal="center" vertical="top" wrapText="1"/>
    </xf>
    <xf numFmtId="1" fontId="0" fillId="4" borderId="0" xfId="0" applyNumberFormat="1" applyFill="1" applyBorder="1" applyAlignment="1">
      <alignment horizontal="center"/>
    </xf>
    <xf numFmtId="49" fontId="0" fillId="2" borderId="22" xfId="0" applyNumberFormat="1" applyFill="1" applyBorder="1" applyAlignment="1">
      <alignment/>
    </xf>
    <xf numFmtId="49" fontId="0" fillId="2" borderId="23" xfId="0" applyNumberFormat="1" applyFill="1" applyBorder="1" applyAlignment="1">
      <alignment/>
    </xf>
    <xf numFmtId="49" fontId="4" fillId="2" borderId="24" xfId="0" applyNumberFormat="1" applyFont="1" applyFill="1" applyBorder="1" applyAlignment="1">
      <alignment vertical="top"/>
    </xf>
    <xf numFmtId="49" fontId="2" fillId="0" borderId="5" xfId="20" applyNumberFormat="1" applyBorder="1" applyAlignment="1">
      <alignment horizontal="center" vertical="top"/>
    </xf>
    <xf numFmtId="213" fontId="0" fillId="5" borderId="5" xfId="0" applyNumberFormat="1" applyFill="1" applyBorder="1" applyAlignment="1">
      <alignment horizontal="right" vertical="top" wrapText="1"/>
    </xf>
    <xf numFmtId="49" fontId="0" fillId="0" borderId="19" xfId="0" applyNumberFormat="1" applyBorder="1" applyAlignment="1">
      <alignment horizontal="center" vertical="top"/>
    </xf>
    <xf numFmtId="49" fontId="0" fillId="5" borderId="19" xfId="0" applyNumberFormat="1" applyFill="1" applyBorder="1" applyAlignment="1">
      <alignment horizontal="center" vertical="top"/>
    </xf>
    <xf numFmtId="0" fontId="0" fillId="0" borderId="5" xfId="0" applyBorder="1" applyAlignment="1" applyProtection="1">
      <alignment horizontal="center"/>
      <protection locked="0"/>
    </xf>
    <xf numFmtId="0" fontId="0" fillId="0" borderId="5" xfId="0" applyBorder="1" applyAlignment="1" applyProtection="1">
      <alignment/>
      <protection locked="0"/>
    </xf>
    <xf numFmtId="0" fontId="0" fillId="2" borderId="5" xfId="0" applyFill="1" applyBorder="1" applyAlignment="1" applyProtection="1">
      <alignment horizontal="center" vertical="top"/>
      <protection locked="0"/>
    </xf>
    <xf numFmtId="49" fontId="2" fillId="0" borderId="1" xfId="20" applyNumberFormat="1" applyFont="1" applyFill="1" applyBorder="1" applyAlignment="1">
      <alignment horizontal="left" vertical="center"/>
    </xf>
    <xf numFmtId="0" fontId="0" fillId="0" borderId="10" xfId="0" applyFill="1" applyBorder="1" applyAlignment="1">
      <alignment/>
    </xf>
    <xf numFmtId="0" fontId="0" fillId="0" borderId="10" xfId="0" applyFill="1" applyBorder="1" applyAlignment="1">
      <alignment horizontal="left"/>
    </xf>
    <xf numFmtId="0" fontId="0" fillId="0" borderId="10" xfId="0" applyFont="1" applyFill="1" applyBorder="1" applyAlignment="1">
      <alignment horizontal="left" vertical="center" wrapText="1"/>
    </xf>
    <xf numFmtId="49" fontId="2" fillId="5" borderId="5" xfId="20" applyNumberFormat="1" applyFont="1" applyFill="1" applyBorder="1" applyAlignment="1">
      <alignment horizontal="center" vertical="top"/>
    </xf>
    <xf numFmtId="1" fontId="0" fillId="0" borderId="4" xfId="0" applyNumberFormat="1" applyFill="1" applyBorder="1" applyAlignment="1">
      <alignment horizontal="center"/>
    </xf>
    <xf numFmtId="1" fontId="0" fillId="0" borderId="0" xfId="0" applyNumberFormat="1" applyFill="1" applyBorder="1" applyAlignment="1">
      <alignment horizontal="center"/>
    </xf>
    <xf numFmtId="190" fontId="0" fillId="0" borderId="4" xfId="0" applyNumberFormat="1" applyFill="1" applyBorder="1" applyAlignment="1">
      <alignment/>
    </xf>
    <xf numFmtId="1" fontId="0" fillId="0" borderId="6" xfId="0" applyNumberFormat="1" applyFill="1" applyBorder="1" applyAlignment="1">
      <alignment horizontal="center"/>
    </xf>
    <xf numFmtId="1" fontId="0" fillId="0" borderId="4" xfId="0" applyNumberFormat="1" applyFill="1" applyBorder="1" applyAlignment="1">
      <alignment horizontal="center" vertical="center"/>
    </xf>
    <xf numFmtId="0" fontId="4" fillId="0" borderId="10" xfId="0" applyFont="1" applyFill="1" applyBorder="1" applyAlignment="1">
      <alignment horizontal="left" vertical="center" wrapText="1"/>
    </xf>
    <xf numFmtId="1" fontId="16" fillId="0" borderId="4" xfId="0" applyNumberFormat="1" applyFont="1" applyFill="1" applyBorder="1" applyAlignment="1">
      <alignment horizontal="center"/>
    </xf>
    <xf numFmtId="1" fontId="9" fillId="0" borderId="6" xfId="0" applyNumberFormat="1" applyFont="1" applyFill="1" applyBorder="1" applyAlignment="1">
      <alignment horizontal="center"/>
    </xf>
    <xf numFmtId="197" fontId="0" fillId="0" borderId="4" xfId="0" applyNumberFormat="1" applyFill="1" applyBorder="1" applyAlignment="1">
      <alignment/>
    </xf>
    <xf numFmtId="0" fontId="1" fillId="0" borderId="6" xfId="0" applyNumberFormat="1" applyFont="1" applyFill="1" applyBorder="1" applyAlignment="1">
      <alignment horizontal="left"/>
    </xf>
    <xf numFmtId="1" fontId="2" fillId="0" borderId="1" xfId="20" applyNumberFormat="1" applyFill="1" applyBorder="1" applyAlignment="1">
      <alignment/>
    </xf>
    <xf numFmtId="0" fontId="0" fillId="0" borderId="0" xfId="0" applyFill="1" applyBorder="1" applyAlignment="1">
      <alignment/>
    </xf>
    <xf numFmtId="0" fontId="0" fillId="0" borderId="1" xfId="0" applyFill="1" applyBorder="1" applyAlignment="1">
      <alignment/>
    </xf>
    <xf numFmtId="0" fontId="0" fillId="0" borderId="0" xfId="0" applyFill="1" applyAlignment="1">
      <alignment/>
    </xf>
    <xf numFmtId="0" fontId="4" fillId="0" borderId="10" xfId="0" applyFont="1" applyFill="1" applyBorder="1" applyAlignment="1">
      <alignment/>
    </xf>
    <xf numFmtId="1" fontId="4" fillId="0" borderId="4" xfId="0" applyNumberFormat="1" applyFont="1" applyFill="1" applyBorder="1" applyAlignment="1">
      <alignment horizontal="center"/>
    </xf>
    <xf numFmtId="1" fontId="10" fillId="0" borderId="6" xfId="0" applyNumberFormat="1" applyFont="1" applyFill="1" applyBorder="1" applyAlignment="1">
      <alignment horizontal="center"/>
    </xf>
    <xf numFmtId="190" fontId="4" fillId="0" borderId="4" xfId="0" applyNumberFormat="1" applyFont="1" applyFill="1" applyBorder="1" applyAlignment="1">
      <alignment/>
    </xf>
    <xf numFmtId="192" fontId="4" fillId="0" borderId="4" xfId="0" applyNumberFormat="1" applyFont="1" applyFill="1" applyBorder="1" applyAlignment="1">
      <alignment/>
    </xf>
    <xf numFmtId="197" fontId="4" fillId="0" borderId="4" xfId="0" applyNumberFormat="1" applyFont="1" applyFill="1" applyBorder="1" applyAlignment="1">
      <alignment/>
    </xf>
    <xf numFmtId="0" fontId="15" fillId="0" borderId="6" xfId="0" applyNumberFormat="1" applyFont="1" applyFill="1" applyBorder="1" applyAlignment="1">
      <alignment horizontal="left"/>
    </xf>
    <xf numFmtId="1" fontId="4" fillId="0" borderId="1" xfId="0" applyNumberFormat="1" applyFont="1" applyFill="1" applyBorder="1" applyAlignment="1">
      <alignment/>
    </xf>
    <xf numFmtId="197" fontId="0" fillId="4" borderId="4" xfId="0" applyNumberFormat="1" applyFill="1" applyBorder="1" applyAlignment="1">
      <alignment/>
    </xf>
    <xf numFmtId="192" fontId="0" fillId="6" borderId="6" xfId="0" applyNumberFormat="1" applyFill="1" applyBorder="1" applyAlignment="1">
      <alignment/>
    </xf>
    <xf numFmtId="1" fontId="10" fillId="0" borderId="4" xfId="0" applyNumberFormat="1" applyFont="1" applyFill="1" applyBorder="1" applyAlignment="1">
      <alignment horizontal="center"/>
    </xf>
    <xf numFmtId="1" fontId="4" fillId="0" borderId="6" xfId="0" applyNumberFormat="1" applyFont="1" applyFill="1" applyBorder="1" applyAlignment="1">
      <alignment horizontal="center"/>
    </xf>
    <xf numFmtId="192" fontId="4" fillId="0" borderId="6" xfId="0" applyNumberFormat="1" applyFont="1" applyFill="1" applyBorder="1" applyAlignment="1">
      <alignment/>
    </xf>
    <xf numFmtId="0" fontId="15" fillId="0" borderId="0" xfId="0" applyNumberFormat="1" applyFont="1" applyFill="1" applyBorder="1" applyAlignment="1">
      <alignment horizontal="left"/>
    </xf>
    <xf numFmtId="1" fontId="6" fillId="0" borderId="1" xfId="20" applyNumberFormat="1" applyFont="1" applyFill="1" applyBorder="1" applyAlignment="1">
      <alignment/>
    </xf>
    <xf numFmtId="0" fontId="0" fillId="0" borderId="10" xfId="0" applyFont="1" applyFill="1" applyBorder="1" applyAlignment="1">
      <alignment/>
    </xf>
    <xf numFmtId="0" fontId="0" fillId="0" borderId="10" xfId="0" applyFont="1" applyFill="1" applyBorder="1" applyAlignment="1">
      <alignment/>
    </xf>
    <xf numFmtId="0" fontId="5" fillId="0" borderId="0" xfId="0" applyFont="1" applyBorder="1" applyAlignment="1">
      <alignment horizontal="center"/>
    </xf>
    <xf numFmtId="1" fontId="5" fillId="0" borderId="0" xfId="0" applyNumberFormat="1" applyFont="1" applyBorder="1" applyAlignment="1">
      <alignment horizontal="center"/>
    </xf>
    <xf numFmtId="1" fontId="9" fillId="0" borderId="0" xfId="0" applyNumberFormat="1" applyFont="1" applyBorder="1" applyAlignment="1">
      <alignment horizontal="center"/>
    </xf>
    <xf numFmtId="190" fontId="0" fillId="0" borderId="0" xfId="0" applyNumberFormat="1" applyBorder="1" applyAlignment="1">
      <alignment/>
    </xf>
    <xf numFmtId="197" fontId="0" fillId="0" borderId="0" xfId="0" applyNumberFormat="1" applyFont="1" applyBorder="1" applyAlignment="1">
      <alignment/>
    </xf>
    <xf numFmtId="1" fontId="2" fillId="0" borderId="0" xfId="20" applyNumberFormat="1" applyBorder="1" applyAlignment="1">
      <alignment/>
    </xf>
    <xf numFmtId="1" fontId="0" fillId="0" borderId="0" xfId="0" applyNumberFormat="1" applyBorder="1" applyAlignment="1">
      <alignment/>
    </xf>
    <xf numFmtId="0" fontId="10" fillId="0" borderId="4" xfId="0" applyFont="1" applyFill="1" applyBorder="1" applyAlignment="1">
      <alignment horizontal="center"/>
    </xf>
    <xf numFmtId="1" fontId="10" fillId="0" borderId="4" xfId="0" applyNumberFormat="1" applyFont="1" applyFill="1" applyBorder="1" applyAlignment="1">
      <alignment horizontal="center"/>
    </xf>
    <xf numFmtId="196" fontId="4" fillId="0" borderId="6" xfId="0" applyNumberFormat="1" applyFont="1" applyFill="1" applyBorder="1" applyAlignment="1">
      <alignment/>
    </xf>
    <xf numFmtId="197" fontId="0" fillId="0" borderId="4" xfId="0" applyNumberFormat="1" applyFont="1" applyBorder="1" applyAlignment="1">
      <alignment/>
    </xf>
    <xf numFmtId="197" fontId="0" fillId="0" borderId="4" xfId="0" applyNumberFormat="1" applyFont="1" applyBorder="1" applyAlignment="1">
      <alignment/>
    </xf>
    <xf numFmtId="1" fontId="17" fillId="0" borderId="4" xfId="0" applyNumberFormat="1" applyFont="1" applyBorder="1" applyAlignment="1">
      <alignment horizontal="center"/>
    </xf>
    <xf numFmtId="1" fontId="18" fillId="0" borderId="4" xfId="0" applyNumberFormat="1" applyFont="1" applyFill="1" applyBorder="1" applyAlignment="1">
      <alignment horizontal="center"/>
    </xf>
    <xf numFmtId="0" fontId="17" fillId="0" borderId="10" xfId="0" applyFont="1" applyBorder="1" applyAlignment="1">
      <alignment/>
    </xf>
    <xf numFmtId="1" fontId="4" fillId="2" borderId="0" xfId="0" applyNumberFormat="1" applyFont="1" applyFill="1" applyBorder="1" applyAlignment="1">
      <alignment/>
    </xf>
    <xf numFmtId="1" fontId="0" fillId="0" borderId="0" xfId="0" applyNumberFormat="1" applyFill="1" applyBorder="1" applyAlignment="1">
      <alignment/>
    </xf>
    <xf numFmtId="1" fontId="0" fillId="2" borderId="0" xfId="0" applyNumberFormat="1" applyFill="1" applyBorder="1" applyAlignment="1">
      <alignment/>
    </xf>
    <xf numFmtId="1" fontId="0" fillId="6" borderId="0" xfId="0" applyNumberFormat="1" applyFill="1" applyBorder="1" applyAlignment="1">
      <alignment/>
    </xf>
    <xf numFmtId="1" fontId="0" fillId="3" borderId="25" xfId="0" applyNumberFormat="1" applyFill="1" applyBorder="1" applyAlignment="1">
      <alignment/>
    </xf>
    <xf numFmtId="0" fontId="0" fillId="0" borderId="0" xfId="0" applyBorder="1" applyAlignment="1">
      <alignment horizontal="center"/>
    </xf>
    <xf numFmtId="0" fontId="9" fillId="0" borderId="0" xfId="0" applyFont="1" applyBorder="1" applyAlignment="1">
      <alignment horizontal="center"/>
    </xf>
    <xf numFmtId="0" fontId="0" fillId="0" borderId="20" xfId="0" applyFill="1" applyBorder="1" applyAlignment="1">
      <alignment/>
    </xf>
    <xf numFmtId="195" fontId="0" fillId="0" borderId="0" xfId="0" applyNumberFormat="1" applyBorder="1" applyAlignment="1">
      <alignment/>
    </xf>
    <xf numFmtId="0" fontId="0" fillId="0" borderId="0" xfId="0" applyBorder="1" applyAlignment="1">
      <alignment horizontal="right"/>
    </xf>
    <xf numFmtId="0" fontId="17" fillId="0" borderId="0" xfId="0" applyFont="1" applyBorder="1" applyAlignment="1">
      <alignment horizontal="center"/>
    </xf>
    <xf numFmtId="0" fontId="4" fillId="3" borderId="26" xfId="0" applyFont="1" applyFill="1" applyBorder="1" applyAlignment="1">
      <alignment/>
    </xf>
    <xf numFmtId="0" fontId="4" fillId="3" borderId="27" xfId="0" applyNumberFormat="1" applyFont="1" applyFill="1" applyBorder="1" applyAlignment="1">
      <alignment horizontal="center"/>
    </xf>
    <xf numFmtId="1" fontId="9" fillId="3" borderId="28" xfId="0" applyNumberFormat="1" applyFont="1" applyFill="1" applyBorder="1" applyAlignment="1">
      <alignment horizontal="center"/>
    </xf>
    <xf numFmtId="1" fontId="4" fillId="3" borderId="27" xfId="0" applyNumberFormat="1" applyFont="1" applyFill="1" applyBorder="1" applyAlignment="1">
      <alignment horizontal="center"/>
    </xf>
    <xf numFmtId="1" fontId="9" fillId="3" borderId="27" xfId="0" applyNumberFormat="1" applyFont="1" applyFill="1" applyBorder="1" applyAlignment="1">
      <alignment horizontal="center"/>
    </xf>
    <xf numFmtId="0" fontId="4" fillId="3" borderId="27" xfId="0" applyNumberFormat="1" applyFont="1" applyFill="1" applyBorder="1" applyAlignment="1">
      <alignment/>
    </xf>
    <xf numFmtId="192" fontId="4" fillId="3" borderId="27" xfId="0" applyNumberFormat="1" applyFont="1" applyFill="1" applyBorder="1" applyAlignment="1">
      <alignment/>
    </xf>
    <xf numFmtId="197" fontId="4" fillId="3" borderId="27" xfId="0" applyNumberFormat="1" applyFont="1" applyFill="1" applyBorder="1" applyAlignment="1">
      <alignment/>
    </xf>
    <xf numFmtId="0" fontId="4" fillId="3" borderId="25" xfId="0" applyNumberFormat="1" applyFont="1" applyFill="1" applyBorder="1" applyAlignment="1">
      <alignment horizontal="left"/>
    </xf>
    <xf numFmtId="0" fontId="4" fillId="3" borderId="29" xfId="0" applyNumberFormat="1" applyFont="1" applyFill="1" applyBorder="1" applyAlignment="1">
      <alignment/>
    </xf>
    <xf numFmtId="0" fontId="2" fillId="0" borderId="0" xfId="20" applyBorder="1" applyAlignment="1">
      <alignment/>
    </xf>
    <xf numFmtId="0" fontId="0" fillId="0" borderId="0" xfId="0" applyFont="1" applyFill="1" applyAlignment="1">
      <alignment/>
    </xf>
    <xf numFmtId="0" fontId="2" fillId="0" borderId="0" xfId="20" applyAlignment="1">
      <alignment/>
    </xf>
    <xf numFmtId="1" fontId="17" fillId="0" borderId="4" xfId="0" applyNumberFormat="1" applyFont="1" applyFill="1" applyBorder="1" applyAlignment="1">
      <alignment horizontal="center"/>
    </xf>
    <xf numFmtId="1" fontId="9" fillId="0" borderId="4" xfId="0" applyNumberFormat="1" applyFont="1" applyFill="1" applyBorder="1" applyAlignment="1">
      <alignment horizontal="center"/>
    </xf>
    <xf numFmtId="1" fontId="0" fillId="0" borderId="12" xfId="0" applyNumberFormat="1" applyFill="1" applyBorder="1" applyAlignment="1">
      <alignment horizontal="center"/>
    </xf>
    <xf numFmtId="190" fontId="0" fillId="0" borderId="6" xfId="0" applyNumberFormat="1" applyFill="1" applyBorder="1" applyAlignment="1">
      <alignment/>
    </xf>
    <xf numFmtId="197" fontId="0" fillId="0" borderId="0" xfId="0" applyNumberFormat="1" applyFill="1" applyBorder="1" applyAlignment="1">
      <alignment/>
    </xf>
    <xf numFmtId="197" fontId="0" fillId="0" borderId="4" xfId="0" applyNumberFormat="1" applyFont="1" applyFill="1" applyBorder="1" applyAlignment="1">
      <alignment/>
    </xf>
    <xf numFmtId="0" fontId="1" fillId="0" borderId="0" xfId="0" applyNumberFormat="1" applyFont="1" applyFill="1" applyBorder="1" applyAlignment="1">
      <alignment horizontal="left"/>
    </xf>
    <xf numFmtId="1" fontId="2" fillId="0" borderId="0" xfId="20" applyNumberFormat="1" applyFill="1" applyBorder="1" applyAlignment="1">
      <alignment/>
    </xf>
    <xf numFmtId="1" fontId="2" fillId="2" borderId="1" xfId="20" applyNumberFormat="1" applyFill="1" applyBorder="1" applyAlignment="1">
      <alignment wrapText="1"/>
    </xf>
    <xf numFmtId="0" fontId="2" fillId="0" borderId="0" xfId="20" applyAlignment="1">
      <alignment horizontal="left"/>
    </xf>
    <xf numFmtId="1" fontId="0" fillId="0" borderId="4" xfId="0" applyNumberFormat="1" applyFont="1" applyFill="1" applyBorder="1" applyAlignment="1">
      <alignment horizontal="center"/>
    </xf>
    <xf numFmtId="1" fontId="0" fillId="0" borderId="6" xfId="0" applyNumberFormat="1" applyFont="1" applyFill="1" applyBorder="1" applyAlignment="1">
      <alignment horizontal="center"/>
    </xf>
    <xf numFmtId="190" fontId="0" fillId="0" borderId="4" xfId="0" applyNumberFormat="1" applyFont="1" applyFill="1" applyBorder="1" applyAlignment="1">
      <alignment/>
    </xf>
    <xf numFmtId="0" fontId="1" fillId="0" borderId="0" xfId="0" applyNumberFormat="1" applyFont="1" applyFill="1" applyBorder="1" applyAlignment="1">
      <alignment horizontal="left"/>
    </xf>
    <xf numFmtId="1" fontId="19" fillId="0" borderId="1" xfId="20" applyNumberFormat="1" applyFont="1" applyFill="1" applyBorder="1" applyAlignment="1">
      <alignment/>
    </xf>
    <xf numFmtId="0" fontId="2" fillId="0" borderId="0" xfId="20" applyFont="1" applyAlignment="1">
      <alignment/>
    </xf>
    <xf numFmtId="197" fontId="0" fillId="0" borderId="0" xfId="0" applyNumberFormat="1" applyFont="1" applyFill="1" applyBorder="1" applyAlignment="1">
      <alignment/>
    </xf>
    <xf numFmtId="0" fontId="2" fillId="0" borderId="0" xfId="20" applyFill="1" applyBorder="1" applyAlignment="1">
      <alignment/>
    </xf>
    <xf numFmtId="1" fontId="0" fillId="7" borderId="4" xfId="0" applyNumberFormat="1" applyFill="1" applyBorder="1" applyAlignment="1">
      <alignment horizontal="center"/>
    </xf>
    <xf numFmtId="194" fontId="0" fillId="0" borderId="6" xfId="0" applyNumberFormat="1" applyBorder="1" applyAlignment="1">
      <alignment horizontal="center"/>
    </xf>
    <xf numFmtId="194" fontId="0" fillId="0" borderId="4" xfId="0" applyNumberFormat="1" applyBorder="1" applyAlignment="1">
      <alignment horizontal="center"/>
    </xf>
    <xf numFmtId="194" fontId="9" fillId="0" borderId="4" xfId="0" applyNumberFormat="1" applyFont="1" applyBorder="1" applyAlignment="1">
      <alignment horizontal="center"/>
    </xf>
    <xf numFmtId="0" fontId="0" fillId="0" borderId="0" xfId="0" applyFont="1" applyFill="1" applyBorder="1" applyAlignment="1">
      <alignment horizontal="left"/>
    </xf>
    <xf numFmtId="0" fontId="20" fillId="0" borderId="0" xfId="0" applyFont="1" applyFill="1" applyBorder="1" applyAlignment="1">
      <alignment horizontal="left"/>
    </xf>
    <xf numFmtId="0" fontId="0" fillId="0" borderId="0" xfId="0" applyNumberFormat="1" applyFont="1" applyBorder="1" applyAlignment="1">
      <alignment horizontal="left"/>
    </xf>
    <xf numFmtId="0" fontId="0" fillId="0" borderId="0" xfId="0" applyFont="1" applyBorder="1" applyAlignment="1">
      <alignment/>
    </xf>
    <xf numFmtId="0" fontId="19" fillId="0" borderId="0" xfId="20" applyFont="1" applyFill="1" applyBorder="1" applyAlignment="1">
      <alignment horizontal="left"/>
    </xf>
    <xf numFmtId="1" fontId="0" fillId="0" borderId="0" xfId="0" applyNumberFormat="1" applyFont="1" applyBorder="1" applyAlignment="1">
      <alignment horizontal="left"/>
    </xf>
    <xf numFmtId="0" fontId="0" fillId="0" borderId="0" xfId="0" applyNumberFormat="1" applyFont="1" applyFill="1" applyBorder="1" applyAlignment="1">
      <alignment horizontal="left"/>
    </xf>
    <xf numFmtId="0" fontId="0" fillId="0" borderId="30" xfId="0" applyBorder="1" applyAlignment="1">
      <alignment/>
    </xf>
    <xf numFmtId="0" fontId="0" fillId="0" borderId="30" xfId="0" applyFont="1" applyBorder="1" applyAlignment="1">
      <alignment horizontal="center"/>
    </xf>
    <xf numFmtId="0" fontId="9" fillId="0" borderId="30" xfId="0" applyFont="1" applyBorder="1" applyAlignment="1">
      <alignment horizontal="center"/>
    </xf>
    <xf numFmtId="0" fontId="0" fillId="0" borderId="30" xfId="0" applyFont="1" applyBorder="1" applyAlignment="1">
      <alignment/>
    </xf>
    <xf numFmtId="197" fontId="0" fillId="0" borderId="30" xfId="0" applyNumberFormat="1" applyFont="1" applyBorder="1" applyAlignment="1">
      <alignment horizontal="center"/>
    </xf>
    <xf numFmtId="197" fontId="0" fillId="0" borderId="30" xfId="0" applyNumberFormat="1" applyFont="1" applyBorder="1" applyAlignment="1">
      <alignment/>
    </xf>
    <xf numFmtId="0" fontId="0" fillId="0" borderId="30" xfId="0" applyFont="1" applyFill="1" applyBorder="1" applyAlignment="1">
      <alignment horizontal="left"/>
    </xf>
    <xf numFmtId="0" fontId="5" fillId="0" borderId="30" xfId="0" applyFont="1" applyBorder="1" applyAlignment="1">
      <alignment horizontal="center"/>
    </xf>
    <xf numFmtId="1" fontId="5" fillId="0" borderId="30" xfId="0" applyNumberFormat="1" applyFont="1" applyBorder="1" applyAlignment="1">
      <alignment horizontal="center"/>
    </xf>
    <xf numFmtId="1" fontId="0" fillId="0" borderId="30" xfId="0" applyNumberFormat="1" applyFont="1" applyBorder="1" applyAlignment="1">
      <alignment horizontal="center"/>
    </xf>
    <xf numFmtId="0" fontId="0" fillId="0" borderId="30" xfId="0" applyFont="1" applyFill="1" applyBorder="1" applyAlignment="1">
      <alignment horizontal="right"/>
    </xf>
    <xf numFmtId="212" fontId="0" fillId="0" borderId="30" xfId="0" applyNumberFormat="1" applyFont="1" applyFill="1" applyBorder="1" applyAlignment="1">
      <alignment/>
    </xf>
    <xf numFmtId="0" fontId="0" fillId="0" borderId="30" xfId="0" applyFont="1" applyFill="1" applyBorder="1" applyAlignment="1">
      <alignment/>
    </xf>
    <xf numFmtId="0" fontId="21" fillId="0" borderId="30" xfId="0" applyFont="1" applyFill="1" applyBorder="1" applyAlignment="1">
      <alignment horizontal="left"/>
    </xf>
    <xf numFmtId="0" fontId="21" fillId="0" borderId="30" xfId="0" applyFont="1" applyFill="1" applyBorder="1" applyAlignment="1">
      <alignment horizontal="right"/>
    </xf>
    <xf numFmtId="212" fontId="20" fillId="0" borderId="30" xfId="0" applyNumberFormat="1" applyFont="1" applyFill="1" applyBorder="1" applyAlignment="1">
      <alignment/>
    </xf>
    <xf numFmtId="192" fontId="0" fillId="6" borderId="31" xfId="0" applyNumberFormat="1" applyFont="1" applyFill="1" applyBorder="1" applyAlignment="1">
      <alignment/>
    </xf>
    <xf numFmtId="0" fontId="0" fillId="0" borderId="30" xfId="0" applyFont="1" applyFill="1" applyBorder="1" applyAlignment="1">
      <alignment horizontal="center"/>
    </xf>
    <xf numFmtId="1" fontId="0" fillId="0" borderId="30" xfId="0" applyNumberFormat="1" applyFont="1" applyFill="1" applyBorder="1" applyAlignment="1">
      <alignment horizontal="center"/>
    </xf>
    <xf numFmtId="192" fontId="0" fillId="0" borderId="30" xfId="0" applyNumberFormat="1" applyFont="1" applyFill="1" applyBorder="1" applyAlignment="1">
      <alignment/>
    </xf>
    <xf numFmtId="197" fontId="0" fillId="0" borderId="30" xfId="0" applyNumberFormat="1" applyFont="1" applyFill="1" applyBorder="1" applyAlignment="1">
      <alignment/>
    </xf>
    <xf numFmtId="1" fontId="9" fillId="0" borderId="30" xfId="0" applyNumberFormat="1" applyFont="1" applyBorder="1" applyAlignment="1">
      <alignment horizontal="center"/>
    </xf>
    <xf numFmtId="197" fontId="0" fillId="6" borderId="31" xfId="0" applyNumberFormat="1" applyFont="1" applyFill="1" applyBorder="1" applyAlignment="1">
      <alignment/>
    </xf>
    <xf numFmtId="190" fontId="0" fillId="0" borderId="30" xfId="0" applyNumberFormat="1" applyFont="1" applyFill="1" applyBorder="1" applyAlignment="1">
      <alignment/>
    </xf>
    <xf numFmtId="212" fontId="0" fillId="0" borderId="30" xfId="0" applyNumberFormat="1" applyFont="1" applyFill="1" applyBorder="1" applyAlignment="1">
      <alignment/>
    </xf>
    <xf numFmtId="190" fontId="0" fillId="0" borderId="30" xfId="0" applyNumberFormat="1" applyFont="1" applyFill="1" applyBorder="1" applyAlignment="1">
      <alignment/>
    </xf>
    <xf numFmtId="0" fontId="0" fillId="0" borderId="0" xfId="0" applyFont="1" applyFill="1" applyBorder="1" applyAlignment="1">
      <alignment horizontal="left"/>
    </xf>
    <xf numFmtId="0" fontId="0" fillId="0" borderId="0" xfId="0" applyFont="1" applyFill="1" applyBorder="1" applyAlignment="1">
      <alignment horizontal="center"/>
    </xf>
    <xf numFmtId="1" fontId="0" fillId="4" borderId="12" xfId="0" applyNumberFormat="1" applyFill="1" applyBorder="1" applyAlignment="1">
      <alignment horizontal="center"/>
    </xf>
    <xf numFmtId="1" fontId="0" fillId="4" borderId="6" xfId="0" applyNumberFormat="1" applyFill="1" applyBorder="1" applyAlignment="1">
      <alignment horizontal="center"/>
    </xf>
    <xf numFmtId="1" fontId="0" fillId="6" borderId="31" xfId="0" applyNumberFormat="1" applyFont="1" applyFill="1" applyBorder="1" applyAlignment="1">
      <alignment horizontal="center"/>
    </xf>
    <xf numFmtId="197" fontId="0" fillId="0" borderId="1" xfId="0" applyNumberFormat="1" applyBorder="1" applyAlignment="1">
      <alignment horizontal="right" vertical="center"/>
    </xf>
    <xf numFmtId="197" fontId="0" fillId="0" borderId="4" xfId="0" applyNumberFormat="1" applyBorder="1" applyAlignment="1">
      <alignment horizontal="right" vertical="center"/>
    </xf>
    <xf numFmtId="1" fontId="2" fillId="0" borderId="20" xfId="20" applyNumberFormat="1" applyBorder="1" applyAlignment="1">
      <alignment horizontal="right" vertical="center"/>
    </xf>
    <xf numFmtId="0" fontId="0" fillId="2" borderId="32" xfId="0" applyFont="1" applyFill="1" applyBorder="1" applyAlignment="1" applyProtection="1">
      <alignment horizontal="left" vertical="center"/>
      <protection locked="0"/>
    </xf>
    <xf numFmtId="0" fontId="0" fillId="2" borderId="33" xfId="0" applyFont="1" applyFill="1" applyBorder="1" applyAlignment="1" applyProtection="1">
      <alignment horizontal="left" vertical="center"/>
      <protection locked="0"/>
    </xf>
    <xf numFmtId="0" fontId="0" fillId="2" borderId="34" xfId="0" applyFont="1" applyFill="1" applyBorder="1" applyAlignment="1" applyProtection="1">
      <alignment horizontal="left" vertical="center"/>
      <protection locked="0"/>
    </xf>
    <xf numFmtId="0" fontId="4" fillId="2" borderId="35" xfId="0" applyFont="1" applyFill="1" applyBorder="1" applyAlignment="1" applyProtection="1">
      <alignment horizontal="center" vertical="center"/>
      <protection locked="0"/>
    </xf>
    <xf numFmtId="0" fontId="4" fillId="2" borderId="29" xfId="0" applyFont="1" applyFill="1" applyBorder="1" applyAlignment="1" applyProtection="1">
      <alignment horizontal="center" vertical="center"/>
      <protection locked="0"/>
    </xf>
    <xf numFmtId="0" fontId="12" fillId="2" borderId="36" xfId="0" applyFont="1" applyFill="1" applyBorder="1" applyAlignment="1" applyProtection="1">
      <alignment horizontal="right" vertical="center"/>
      <protection locked="0"/>
    </xf>
    <xf numFmtId="0" fontId="12" fillId="2" borderId="37" xfId="0" applyFont="1" applyFill="1" applyBorder="1" applyAlignment="1" applyProtection="1">
      <alignment horizontal="right" vertical="center"/>
      <protection locked="0"/>
    </xf>
    <xf numFmtId="0" fontId="4" fillId="2" borderId="36" xfId="0" applyFont="1" applyFill="1" applyBorder="1" applyAlignment="1" applyProtection="1">
      <alignment horizontal="center" vertical="top"/>
      <protection locked="0"/>
    </xf>
    <xf numFmtId="0" fontId="4" fillId="2" borderId="29" xfId="0" applyFont="1" applyFill="1" applyBorder="1" applyAlignment="1" applyProtection="1">
      <alignment horizontal="center" vertical="top"/>
      <protection locked="0"/>
    </xf>
    <xf numFmtId="0" fontId="13" fillId="2" borderId="38"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xf>
    <xf numFmtId="0" fontId="11" fillId="2" borderId="38" xfId="0" applyFont="1" applyFill="1" applyBorder="1" applyAlignment="1" applyProtection="1">
      <alignment horizontal="center"/>
      <protection locked="0"/>
    </xf>
    <xf numFmtId="0" fontId="11" fillId="2" borderId="7" xfId="0" applyFont="1" applyFill="1" applyBorder="1" applyAlignment="1" applyProtection="1">
      <alignment horizontal="center"/>
      <protection locked="0"/>
    </xf>
    <xf numFmtId="0" fontId="11" fillId="2" borderId="2" xfId="0" applyFont="1" applyFill="1" applyBorder="1" applyAlignment="1" applyProtection="1">
      <alignment horizontal="center"/>
      <protection locked="0"/>
    </xf>
    <xf numFmtId="0" fontId="11" fillId="2" borderId="35" xfId="0" applyFont="1" applyFill="1" applyBorder="1" applyAlignment="1" applyProtection="1">
      <alignment horizontal="center" vertical="center" wrapText="1"/>
      <protection locked="0"/>
    </xf>
    <xf numFmtId="0" fontId="11" fillId="2" borderId="25"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top"/>
      <protection locked="0"/>
    </xf>
    <xf numFmtId="0" fontId="4" fillId="2" borderId="24" xfId="0" applyFont="1" applyFill="1" applyBorder="1" applyAlignment="1" applyProtection="1">
      <alignment horizontal="center" vertical="top"/>
      <protection locked="0"/>
    </xf>
    <xf numFmtId="0" fontId="4" fillId="2" borderId="39" xfId="0" applyFont="1" applyFill="1" applyBorder="1" applyAlignment="1" applyProtection="1">
      <alignment horizontal="left" vertical="center"/>
      <protection locked="0"/>
    </xf>
    <xf numFmtId="0" fontId="4" fillId="2" borderId="40" xfId="0" applyFont="1" applyFill="1" applyBorder="1" applyAlignment="1" applyProtection="1">
      <alignment horizontal="left" vertical="center"/>
      <protection locked="0"/>
    </xf>
    <xf numFmtId="0" fontId="0" fillId="2" borderId="41" xfId="0" applyFont="1" applyFill="1" applyBorder="1" applyAlignment="1" applyProtection="1">
      <alignment horizontal="left" vertical="center"/>
      <protection locked="0"/>
    </xf>
    <xf numFmtId="0" fontId="0" fillId="2" borderId="42" xfId="0" applyFont="1" applyFill="1" applyBorder="1" applyAlignment="1" applyProtection="1">
      <alignment horizontal="left" vertical="center"/>
      <protection locked="0"/>
    </xf>
    <xf numFmtId="0" fontId="0" fillId="2" borderId="43"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198" fontId="0" fillId="2" borderId="19" xfId="0" applyNumberFormat="1" applyFont="1" applyFill="1" applyBorder="1" applyAlignment="1" applyProtection="1">
      <alignment horizontal="left" vertical="center"/>
      <protection locked="0"/>
    </xf>
    <xf numFmtId="198" fontId="0" fillId="2" borderId="5" xfId="0" applyNumberFormat="1" applyFont="1" applyFill="1" applyBorder="1" applyAlignment="1" applyProtection="1">
      <alignment horizontal="left" vertical="center"/>
      <protection locked="0"/>
    </xf>
    <xf numFmtId="198" fontId="0" fillId="2" borderId="18" xfId="0" applyNumberFormat="1" applyFont="1" applyFill="1" applyBorder="1" applyAlignment="1" applyProtection="1">
      <alignment horizontal="left" vertical="center"/>
      <protection locked="0"/>
    </xf>
    <xf numFmtId="0" fontId="4" fillId="2" borderId="15" xfId="0"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0" fillId="0" borderId="0" xfId="20" applyFont="1" applyFill="1" applyBorder="1" applyAlignment="1">
      <alignment horizontal="center"/>
    </xf>
    <xf numFmtId="0" fontId="0" fillId="0" borderId="0" xfId="20" applyFont="1" applyFill="1" applyBorder="1" applyAlignment="1">
      <alignment horizontal="left"/>
    </xf>
    <xf numFmtId="0" fontId="5" fillId="0" borderId="30" xfId="0" applyFont="1" applyFill="1" applyBorder="1" applyAlignment="1">
      <alignment horizontal="center"/>
    </xf>
    <xf numFmtId="1" fontId="5" fillId="0" borderId="30" xfId="0" applyNumberFormat="1" applyFont="1" applyFill="1" applyBorder="1" applyAlignment="1">
      <alignment horizontal="center"/>
    </xf>
    <xf numFmtId="197" fontId="0" fillId="0" borderId="30" xfId="0" applyNumberFormat="1" applyFont="1" applyFill="1" applyBorder="1" applyAlignment="1">
      <alignment horizontal="center"/>
    </xf>
    <xf numFmtId="0" fontId="2" fillId="0" borderId="0" xfId="20" applyFill="1" applyAlignment="1">
      <alignment/>
    </xf>
    <xf numFmtId="0" fontId="4" fillId="0" borderId="0" xfId="0" applyFont="1" applyFill="1" applyAlignment="1">
      <alignment/>
    </xf>
    <xf numFmtId="0" fontId="2" fillId="0" borderId="0" xfId="20" applyFill="1" applyAlignment="1">
      <alignment horizontal="left"/>
    </xf>
    <xf numFmtId="0" fontId="5" fillId="0" borderId="0" xfId="0" applyFont="1" applyFill="1" applyBorder="1" applyAlignment="1">
      <alignment horizontal="center"/>
    </xf>
    <xf numFmtId="1" fontId="5"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0" xfId="0" applyFont="1" applyFill="1" applyBorder="1" applyAlignment="1">
      <alignment horizontal="right"/>
    </xf>
    <xf numFmtId="212" fontId="0" fillId="0" borderId="0" xfId="0" applyNumberFormat="1" applyFont="1" applyFill="1" applyBorder="1" applyAlignment="1">
      <alignment/>
    </xf>
    <xf numFmtId="197" fontId="0" fillId="0" borderId="0" xfId="0" applyNumberFormat="1" applyFont="1" applyFill="1" applyBorder="1" applyAlignment="1">
      <alignment horizontal="center"/>
    </xf>
    <xf numFmtId="197" fontId="0" fillId="0" borderId="0" xfId="0" applyNumberFormat="1" applyFont="1" applyFill="1" applyBorder="1" applyAlignment="1">
      <alignment/>
    </xf>
    <xf numFmtId="0" fontId="0" fillId="0" borderId="0" xfId="0" applyFill="1" applyAlignment="1">
      <alignment horizontal="center"/>
    </xf>
    <xf numFmtId="0" fontId="0" fillId="0" borderId="0" xfId="0" applyNumberFormat="1" applyFill="1" applyBorder="1" applyAlignment="1">
      <alignment horizontal="left"/>
    </xf>
    <xf numFmtId="1" fontId="0" fillId="0" borderId="4" xfId="0" applyNumberFormat="1" applyFill="1" applyBorder="1" applyAlignment="1">
      <alignment horizontal="left"/>
    </xf>
    <xf numFmtId="0" fontId="2" fillId="0" borderId="0" xfId="20" applyNumberFormat="1" applyFill="1" applyBorder="1" applyAlignment="1">
      <alignment horizontal="right"/>
    </xf>
    <xf numFmtId="0" fontId="0" fillId="0" borderId="0" xfId="0" applyFont="1" applyFill="1" applyAlignment="1">
      <alignment horizontal="center"/>
    </xf>
    <xf numFmtId="1" fontId="0" fillId="0" borderId="4" xfId="0" applyNumberFormat="1" applyFont="1" applyFill="1" applyBorder="1" applyAlignment="1">
      <alignment horizontal="left"/>
    </xf>
    <xf numFmtId="0" fontId="2" fillId="0" borderId="0" xfId="20" applyFont="1" applyFill="1" applyAlignment="1">
      <alignment/>
    </xf>
    <xf numFmtId="197" fontId="5" fillId="0" borderId="30" xfId="0" applyNumberFormat="1" applyFont="1" applyFill="1" applyBorder="1" applyAlignment="1">
      <alignment horizontal="center"/>
    </xf>
    <xf numFmtId="1" fontId="0" fillId="0" borderId="4" xfId="0" applyNumberFormat="1" applyFont="1" applyFill="1" applyBorder="1" applyAlignment="1">
      <alignment horizontal="center"/>
    </xf>
    <xf numFmtId="1" fontId="0" fillId="0" borderId="30" xfId="0" applyNumberFormat="1" applyFont="1" applyFill="1" applyBorder="1" applyAlignment="1">
      <alignment horizontal="center"/>
    </xf>
    <xf numFmtId="0" fontId="0" fillId="0" borderId="30" xfId="0" applyFont="1" applyFill="1" applyBorder="1" applyAlignment="1">
      <alignment horizontal="center"/>
    </xf>
    <xf numFmtId="197" fontId="0" fillId="0" borderId="30" xfId="0" applyNumberFormat="1" applyFont="1" applyFill="1" applyBorder="1" applyAlignment="1">
      <alignment horizontal="center"/>
    </xf>
    <xf numFmtId="197" fontId="0" fillId="0" borderId="30" xfId="0" applyNumberFormat="1" applyFont="1" applyFill="1" applyBorder="1" applyAlignment="1">
      <alignment/>
    </xf>
    <xf numFmtId="0" fontId="0" fillId="0" borderId="0" xfId="0" applyNumberFormat="1" applyFont="1" applyFill="1" applyBorder="1" applyAlignment="1">
      <alignment horizontal="left"/>
    </xf>
    <xf numFmtId="0" fontId="22" fillId="0" borderId="0" xfId="20" applyFont="1" applyFill="1" applyAlignment="1">
      <alignment/>
    </xf>
    <xf numFmtId="0" fontId="0" fillId="0" borderId="0" xfId="0" applyFont="1" applyFill="1" applyAlignment="1">
      <alignment horizontal="center"/>
    </xf>
    <xf numFmtId="0" fontId="22" fillId="0" borderId="0" xfId="20" applyFont="1" applyFill="1" applyAlignment="1">
      <alignment horizontal="left"/>
    </xf>
    <xf numFmtId="0" fontId="2" fillId="0" borderId="0" xfId="20" applyBorder="1" applyAlignment="1">
      <alignment horizontal="left"/>
    </xf>
    <xf numFmtId="1" fontId="9" fillId="0" borderId="12" xfId="0" applyNumberFormat="1" applyFont="1" applyBorder="1" applyAlignment="1">
      <alignment horizontal="center"/>
    </xf>
    <xf numFmtId="197" fontId="0" fillId="0" borderId="0" xfId="0" applyNumberFormat="1" applyBorder="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131</xdr:row>
      <xdr:rowOff>0</xdr:rowOff>
    </xdr:from>
    <xdr:to>
      <xdr:col>14</xdr:col>
      <xdr:colOff>38100</xdr:colOff>
      <xdr:row>131</xdr:row>
      <xdr:rowOff>38100</xdr:rowOff>
    </xdr:to>
    <xdr:pic>
      <xdr:nvPicPr>
        <xdr:cNvPr id="1" name="Picture 77"/>
        <xdr:cNvPicPr preferRelativeResize="1">
          <a:picLocks noChangeAspect="1"/>
        </xdr:cNvPicPr>
      </xdr:nvPicPr>
      <xdr:blipFill>
        <a:blip r:embed="rId1"/>
        <a:stretch>
          <a:fillRect/>
        </a:stretch>
      </xdr:blipFill>
      <xdr:spPr>
        <a:xfrm>
          <a:off x="11125200" y="21612225"/>
          <a:ext cx="38100" cy="38100"/>
        </a:xfrm>
        <a:prstGeom prst="rect">
          <a:avLst/>
        </a:prstGeom>
        <a:noFill/>
        <a:ln w="9525" cmpd="sng">
          <a:noFill/>
        </a:ln>
      </xdr:spPr>
    </xdr:pic>
    <xdr:clientData/>
  </xdr:twoCellAnchor>
  <xdr:twoCellAnchor editAs="oneCell">
    <xdr:from>
      <xdr:col>14</xdr:col>
      <xdr:colOff>0</xdr:colOff>
      <xdr:row>134</xdr:row>
      <xdr:rowOff>0</xdr:rowOff>
    </xdr:from>
    <xdr:to>
      <xdr:col>14</xdr:col>
      <xdr:colOff>38100</xdr:colOff>
      <xdr:row>134</xdr:row>
      <xdr:rowOff>38100</xdr:rowOff>
    </xdr:to>
    <xdr:pic>
      <xdr:nvPicPr>
        <xdr:cNvPr id="2" name="Picture 90"/>
        <xdr:cNvPicPr preferRelativeResize="1">
          <a:picLocks noChangeAspect="1"/>
        </xdr:cNvPicPr>
      </xdr:nvPicPr>
      <xdr:blipFill>
        <a:blip r:embed="rId1"/>
        <a:stretch>
          <a:fillRect/>
        </a:stretch>
      </xdr:blipFill>
      <xdr:spPr>
        <a:xfrm>
          <a:off x="11125200" y="22098000"/>
          <a:ext cx="38100" cy="38100"/>
        </a:xfrm>
        <a:prstGeom prst="rect">
          <a:avLst/>
        </a:prstGeom>
        <a:noFill/>
        <a:ln w="9525" cmpd="sng">
          <a:noFill/>
        </a:ln>
      </xdr:spPr>
    </xdr:pic>
    <xdr:clientData/>
  </xdr:twoCellAnchor>
  <xdr:twoCellAnchor editAs="oneCell">
    <xdr:from>
      <xdr:col>14</xdr:col>
      <xdr:colOff>0</xdr:colOff>
      <xdr:row>137</xdr:row>
      <xdr:rowOff>0</xdr:rowOff>
    </xdr:from>
    <xdr:to>
      <xdr:col>14</xdr:col>
      <xdr:colOff>38100</xdr:colOff>
      <xdr:row>137</xdr:row>
      <xdr:rowOff>38100</xdr:rowOff>
    </xdr:to>
    <xdr:pic>
      <xdr:nvPicPr>
        <xdr:cNvPr id="3" name="Picture 92"/>
        <xdr:cNvPicPr preferRelativeResize="1">
          <a:picLocks noChangeAspect="1"/>
        </xdr:cNvPicPr>
      </xdr:nvPicPr>
      <xdr:blipFill>
        <a:blip r:embed="rId1"/>
        <a:stretch>
          <a:fillRect/>
        </a:stretch>
      </xdr:blipFill>
      <xdr:spPr>
        <a:xfrm>
          <a:off x="11125200" y="22583775"/>
          <a:ext cx="38100" cy="38100"/>
        </a:xfrm>
        <a:prstGeom prst="rect">
          <a:avLst/>
        </a:prstGeom>
        <a:noFill/>
        <a:ln w="9525" cmpd="sng">
          <a:noFill/>
        </a:ln>
      </xdr:spPr>
    </xdr:pic>
    <xdr:clientData/>
  </xdr:twoCellAnchor>
  <xdr:twoCellAnchor>
    <xdr:from>
      <xdr:col>15</xdr:col>
      <xdr:colOff>66675</xdr:colOff>
      <xdr:row>139</xdr:row>
      <xdr:rowOff>76200</xdr:rowOff>
    </xdr:from>
    <xdr:to>
      <xdr:col>15</xdr:col>
      <xdr:colOff>190500</xdr:colOff>
      <xdr:row>144</xdr:row>
      <xdr:rowOff>95250</xdr:rowOff>
    </xdr:to>
    <xdr:sp>
      <xdr:nvSpPr>
        <xdr:cNvPr id="4" name="AutoShape 95"/>
        <xdr:cNvSpPr>
          <a:spLocks/>
        </xdr:cNvSpPr>
      </xdr:nvSpPr>
      <xdr:spPr>
        <a:xfrm>
          <a:off x="11972925" y="22983825"/>
          <a:ext cx="123825" cy="8286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314325</xdr:colOff>
      <xdr:row>142</xdr:row>
      <xdr:rowOff>152400</xdr:rowOff>
    </xdr:from>
    <xdr:to>
      <xdr:col>18</xdr:col>
      <xdr:colOff>314325</xdr:colOff>
      <xdr:row>144</xdr:row>
      <xdr:rowOff>133350</xdr:rowOff>
    </xdr:to>
    <xdr:sp>
      <xdr:nvSpPr>
        <xdr:cNvPr id="5" name="Line 96"/>
        <xdr:cNvSpPr>
          <a:spLocks/>
        </xdr:cNvSpPr>
      </xdr:nvSpPr>
      <xdr:spPr>
        <a:xfrm>
          <a:off x="20126325" y="23545800"/>
          <a:ext cx="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314325</xdr:colOff>
      <xdr:row>139</xdr:row>
      <xdr:rowOff>57150</xdr:rowOff>
    </xdr:from>
    <xdr:to>
      <xdr:col>18</xdr:col>
      <xdr:colOff>314325</xdr:colOff>
      <xdr:row>141</xdr:row>
      <xdr:rowOff>57150</xdr:rowOff>
    </xdr:to>
    <xdr:sp>
      <xdr:nvSpPr>
        <xdr:cNvPr id="6" name="Line 97"/>
        <xdr:cNvSpPr>
          <a:spLocks/>
        </xdr:cNvSpPr>
      </xdr:nvSpPr>
      <xdr:spPr>
        <a:xfrm flipH="1" flipV="1">
          <a:off x="20126325" y="229647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14</xdr:col>
      <xdr:colOff>0</xdr:colOff>
      <xdr:row>129</xdr:row>
      <xdr:rowOff>0</xdr:rowOff>
    </xdr:from>
    <xdr:to>
      <xdr:col>14</xdr:col>
      <xdr:colOff>38100</xdr:colOff>
      <xdr:row>129</xdr:row>
      <xdr:rowOff>38100</xdr:rowOff>
    </xdr:to>
    <xdr:pic>
      <xdr:nvPicPr>
        <xdr:cNvPr id="7" name="Picture 106"/>
        <xdr:cNvPicPr preferRelativeResize="1">
          <a:picLocks noChangeAspect="1"/>
        </xdr:cNvPicPr>
      </xdr:nvPicPr>
      <xdr:blipFill>
        <a:blip r:embed="rId1"/>
        <a:stretch>
          <a:fillRect/>
        </a:stretch>
      </xdr:blipFill>
      <xdr:spPr>
        <a:xfrm>
          <a:off x="11125200" y="21288375"/>
          <a:ext cx="38100" cy="38100"/>
        </a:xfrm>
        <a:prstGeom prst="rect">
          <a:avLst/>
        </a:prstGeom>
        <a:noFill/>
        <a:ln w="9525" cmpd="sng">
          <a:noFill/>
        </a:ln>
      </xdr:spPr>
    </xdr:pic>
    <xdr:clientData/>
  </xdr:twoCellAnchor>
  <xdr:twoCellAnchor editAs="oneCell">
    <xdr:from>
      <xdr:col>14</xdr:col>
      <xdr:colOff>0</xdr:colOff>
      <xdr:row>135</xdr:row>
      <xdr:rowOff>0</xdr:rowOff>
    </xdr:from>
    <xdr:to>
      <xdr:col>14</xdr:col>
      <xdr:colOff>38100</xdr:colOff>
      <xdr:row>135</xdr:row>
      <xdr:rowOff>38100</xdr:rowOff>
    </xdr:to>
    <xdr:pic>
      <xdr:nvPicPr>
        <xdr:cNvPr id="8" name="Picture 377"/>
        <xdr:cNvPicPr preferRelativeResize="1">
          <a:picLocks noChangeAspect="1"/>
        </xdr:cNvPicPr>
      </xdr:nvPicPr>
      <xdr:blipFill>
        <a:blip r:embed="rId1"/>
        <a:stretch>
          <a:fillRect/>
        </a:stretch>
      </xdr:blipFill>
      <xdr:spPr>
        <a:xfrm>
          <a:off x="11125200" y="22259925"/>
          <a:ext cx="38100" cy="38100"/>
        </a:xfrm>
        <a:prstGeom prst="rect">
          <a:avLst/>
        </a:prstGeom>
        <a:noFill/>
        <a:ln w="9525" cmpd="sng">
          <a:noFill/>
        </a:ln>
      </xdr:spPr>
    </xdr:pic>
    <xdr:clientData/>
  </xdr:twoCellAnchor>
  <xdr:twoCellAnchor editAs="oneCell">
    <xdr:from>
      <xdr:col>8</xdr:col>
      <xdr:colOff>0</xdr:colOff>
      <xdr:row>261</xdr:row>
      <xdr:rowOff>0</xdr:rowOff>
    </xdr:from>
    <xdr:to>
      <xdr:col>8</xdr:col>
      <xdr:colOff>190500</xdr:colOff>
      <xdr:row>261</xdr:row>
      <xdr:rowOff>142875</xdr:rowOff>
    </xdr:to>
    <xdr:pic>
      <xdr:nvPicPr>
        <xdr:cNvPr id="9" name="Picture 399" hidden="1"/>
        <xdr:cNvPicPr preferRelativeResize="1">
          <a:picLocks noChangeAspect="1"/>
        </xdr:cNvPicPr>
      </xdr:nvPicPr>
      <xdr:blipFill>
        <a:blip r:embed="rId2"/>
        <a:stretch>
          <a:fillRect/>
        </a:stretch>
      </xdr:blipFill>
      <xdr:spPr>
        <a:xfrm>
          <a:off x="7286625" y="42652950"/>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ocus.ti.com/docs/prod/folders/print/tlk1501.html" TargetMode="External" /><Relationship Id="rId2" Type="http://schemas.openxmlformats.org/officeDocument/2006/relationships/hyperlink" Target="http://ab-div-bdi-bl-blm.web.cern.ch/ab-div-bdi-bl-blm/BLMTC_Design/pdf_files/Datasheets/TXP0036.pdf" TargetMode="External" /><Relationship Id="rId3" Type="http://schemas.openxmlformats.org/officeDocument/2006/relationships/hyperlink" Target="http://www.cmac.com/mt/databook/oscillators/smd/spxo/iqxo_70.html" TargetMode="External" /><Relationship Id="rId4" Type="http://schemas.openxmlformats.org/officeDocument/2006/relationships/hyperlink" Target="http://ab-div-bdi-bl-blm.web.cern.ch/ab-div-bdi-bl-blm/BLMTC_Design/pdf_files/Datasheets/MX71436.pdf" TargetMode="External" /><Relationship Id="rId5" Type="http://schemas.openxmlformats.org/officeDocument/2006/relationships/hyperlink" Target="https://edms.cern.ch/item/EDA-00780/0" TargetMode="External" /><Relationship Id="rId6" Type="http://schemas.openxmlformats.org/officeDocument/2006/relationships/hyperlink" Target="http://proj-gol.web.cern.ch/proj-gol/" TargetMode="External" /><Relationship Id="rId7" Type="http://schemas.openxmlformats.org/officeDocument/2006/relationships/hyperlink" Target="http://ab-div-bdi-bl-blm.web.cern.ch/ab-div-bdi-bl-blm/Electronics/BLM_Mezzanine/mezza_xtra_parts/connectors/Molex71439.pdf" TargetMode="External" /><Relationship Id="rId8" Type="http://schemas.openxmlformats.org/officeDocument/2006/relationships/hyperlink" Target="http://www.alsc.com/pdf/sram.pdf/fs/as7c331mpfs32a-36a_v2.3.pdf" TargetMode="External" /><Relationship Id="rId9" Type="http://schemas.openxmlformats.org/officeDocument/2006/relationships/hyperlink" Target="http://altera.com/products/devices/stratix/stx-index.jsp" TargetMode="External" /><Relationship Id="rId10" Type="http://schemas.openxmlformats.org/officeDocument/2006/relationships/hyperlink" Target="http://cms-tk-opto.web.cern.ch/cms-tk-opto/tk/components/laserpill.html" TargetMode="External" /><Relationship Id="rId11" Type="http://schemas.openxmlformats.org/officeDocument/2006/relationships/hyperlink" Target="http://cms-tk-opto.web.cern.ch/cms-tk-opto/ecal/components/goh.html" TargetMode="External" /><Relationship Id="rId12" Type="http://schemas.openxmlformats.org/officeDocument/2006/relationships/hyperlink" Target="https://edms.cern.ch/item/EDA-00998" TargetMode="External" /><Relationship Id="rId13" Type="http://schemas.openxmlformats.org/officeDocument/2006/relationships/hyperlink" Target="http://edhcat.cern.ch/edhcat/Browser?command=searchItems&amp;scem=10.03.04.500.2" TargetMode="External" /><Relationship Id="rId14" Type="http://schemas.openxmlformats.org/officeDocument/2006/relationships/hyperlink" Target="http://edhcat.cern.ch/edhcat/Browser?command=searchItems&amp;scem=10.03.04.133.5" TargetMode="External" /><Relationship Id="rId15" Type="http://schemas.openxmlformats.org/officeDocument/2006/relationships/hyperlink" Target="http://edhcat.cern.ch/edhcat/Browser?command=searchItems&amp;scem=09.61.33.215.0" TargetMode="External" /><Relationship Id="rId16" Type="http://schemas.openxmlformats.org/officeDocument/2006/relationships/hyperlink" Target="http://edhcat.cern.ch/edhcat/Browser?command=searchItems&amp;scem=11.24.05.300.6" TargetMode="External" /><Relationship Id="rId17" Type="http://schemas.openxmlformats.org/officeDocument/2006/relationships/hyperlink" Target="http://edhcat.cern.ch/edhcat/Browser?command=searchItems&amp;scem=11.24.05.151.1" TargetMode="External" /><Relationship Id="rId18" Type="http://schemas.openxmlformats.org/officeDocument/2006/relationships/hyperlink" Target="http://edhcat.cern.ch/edhcat/Browser?command=searchItems&amp;scem=11.24.05.412.9" TargetMode="External" /><Relationship Id="rId19" Type="http://schemas.openxmlformats.org/officeDocument/2006/relationships/hyperlink" Target="http://edhcat.cern.ch/edhcat/Browser?command=searchItems&amp;scem=11.24.05.247.4" TargetMode="External" /><Relationship Id="rId20" Type="http://schemas.openxmlformats.org/officeDocument/2006/relationships/hyperlink" Target="http://edhcat.cern.ch/edhcat/Browser?command=searchItems&amp;scem=11.24.05.351.5" TargetMode="External" /><Relationship Id="rId21" Type="http://schemas.openxmlformats.org/officeDocument/2006/relationships/hyperlink" Target="http://edhcat.cern.ch/edhcat/Browser?command=searchItems&amp;scem=11.24.05.356.0" TargetMode="External" /><Relationship Id="rId22" Type="http://schemas.openxmlformats.org/officeDocument/2006/relationships/hyperlink" Target="http://edhcat.cern.ch/edhcat/Browser?command=searchItems&amp;scem=11.24.05.500.0" TargetMode="External" /><Relationship Id="rId23" Type="http://schemas.openxmlformats.org/officeDocument/2006/relationships/hyperlink" Target="http://edhcat.cern.ch/edhcat/Browser?command=searchItems&amp;scem=11.24.05.400.3" TargetMode="External" /><Relationship Id="rId24" Type="http://schemas.openxmlformats.org/officeDocument/2006/relationships/hyperlink" Target="http://edhcat.cern.ch/edhcat/Browser?command=searchItems&amp;scem=11.24.05.391.7" TargetMode="External" /><Relationship Id="rId25" Type="http://schemas.openxmlformats.org/officeDocument/2006/relationships/hyperlink" Target="http://edhcat.cern.ch/edhcat/Browser?command=searchItems&amp;scem=11.24.05.333.7" TargetMode="External" /><Relationship Id="rId26" Type="http://schemas.openxmlformats.org/officeDocument/2006/relationships/hyperlink" Target="http://edhcat.cern.ch/edhcat/Browser?command=searchItems&amp;scem=11.24.05.000.5" TargetMode="External" /><Relationship Id="rId27" Type="http://schemas.openxmlformats.org/officeDocument/2006/relationships/hyperlink" Target="http://edhcat.cern.ch/edhcat/Browser?command=searchItems&amp;scem=11.24.05.422.7" TargetMode="External" /><Relationship Id="rId28" Type="http://schemas.openxmlformats.org/officeDocument/2006/relationships/hyperlink" Target="http://edhcat.cern.ch/edhcat/Browser?command=searchItems&amp;scem=11.24.05.239.4" TargetMode="External" /><Relationship Id="rId29" Type="http://schemas.openxmlformats.org/officeDocument/2006/relationships/hyperlink" Target="http://edhcat.cern.ch/edhcat/Browser?command=searchItems&amp;scem=11.24.05.315.9" TargetMode="External" /><Relationship Id="rId30" Type="http://schemas.openxmlformats.org/officeDocument/2006/relationships/hyperlink" Target="http://www.apw.com/raptor/pdf/pdf1-846.pdf" TargetMode="External" /><Relationship Id="rId31" Type="http://schemas.openxmlformats.org/officeDocument/2006/relationships/hyperlink" Target="http://www.naisweb.com/e/connecte/con_eng/pdf/con_eng_np3.pdf" TargetMode="External" /><Relationship Id="rId32" Type="http://schemas.openxmlformats.org/officeDocument/2006/relationships/hyperlink" Target="http://proj-kchip.web.cern.ch/proj-Kchip/preshower/doc/AD41240%20Manual%20v0.2.pdf" TargetMode="External" /><Relationship Id="rId33" Type="http://schemas.openxmlformats.org/officeDocument/2006/relationships/hyperlink" Target="http://focus.ti.com/lit/ds/symlink/opa627.pdf" TargetMode="External" /><Relationship Id="rId34" Type="http://schemas.openxmlformats.org/officeDocument/2006/relationships/hyperlink" Target="http://www.semiconductors.philips.com/acrobat_download/datasheets/NE521_2.pdf" TargetMode="External" /><Relationship Id="rId35" Type="http://schemas.openxmlformats.org/officeDocument/2006/relationships/hyperlink" Target="http://www.analog.com/UploadedFiles/Data_Sheets/4283875071479AD5346_7_8_0.pdf" TargetMode="External" /><Relationship Id="rId36" Type="http://schemas.openxmlformats.org/officeDocument/2006/relationships/hyperlink" Target="http://www.semiconductors.philips.com/acrobat_download/datasheets/74HC_HCT123_3.pdf" TargetMode="External" /><Relationship Id="rId37" Type="http://schemas.openxmlformats.org/officeDocument/2006/relationships/hyperlink" Target="http://focus.ti.com/lit/ds/symlink/ths4141.pdf" TargetMode="External" /><Relationship Id="rId38" Type="http://schemas.openxmlformats.org/officeDocument/2006/relationships/hyperlink" Target="http://focus.ti.com/lit/ds/symlink/tl072.pdf" TargetMode="External" /><Relationship Id="rId39" Type="http://schemas.openxmlformats.org/officeDocument/2006/relationships/hyperlink" Target="http://cache.national.com/ds/LM/LM4140.pdf" TargetMode="External" /><Relationship Id="rId40" Type="http://schemas.openxmlformats.org/officeDocument/2006/relationships/hyperlink" Target="http://cache.national.com/ds/LM/LMV331.pdf" TargetMode="External" /><Relationship Id="rId41" Type="http://schemas.openxmlformats.org/officeDocument/2006/relationships/hyperlink" Target="http://www.cmac.com/mt/databook/oscillators/semtech/cfps-72.pdf" TargetMode="External" /><Relationship Id="rId42" Type="http://schemas.openxmlformats.org/officeDocument/2006/relationships/hyperlink" Target="http://www.vishay.com/docs/70257/70257.pdf" TargetMode="External" /><Relationship Id="rId43" Type="http://schemas.openxmlformats.org/officeDocument/2006/relationships/hyperlink" Target="http://www.semiconductors.philips.com/acrobat_download/datasheets/BAV199_4.pdf" TargetMode="External" /><Relationship Id="rId44" Type="http://schemas.openxmlformats.org/officeDocument/2006/relationships/hyperlink" Target="http://www.semiconductors.philips.com/acrobat_download/datasheets/BAV99_4.pdf" TargetMode="External" /><Relationship Id="rId45" Type="http://schemas.openxmlformats.org/officeDocument/2006/relationships/hyperlink" Target="http://www.epcos.com/inf/50/db/ntc_02/00600061.pdf" TargetMode="External" /><Relationship Id="rId46" Type="http://schemas.openxmlformats.org/officeDocument/2006/relationships/hyperlink" Target="http://www.vishay.com/docs/51009/tsm4.pdf" TargetMode="External" /><Relationship Id="rId47" Type="http://schemas.openxmlformats.org/officeDocument/2006/relationships/hyperlink" Target="http://www.vishay.com/docs/51009/tsm4.pdf" TargetMode="External" /><Relationship Id="rId48" Type="http://schemas.openxmlformats.org/officeDocument/2006/relationships/hyperlink" Target="http://www.willow.co.uk/CHS.pdf" TargetMode="External" /><Relationship Id="rId49" Type="http://schemas.openxmlformats.org/officeDocument/2006/relationships/hyperlink" Target="http://www.kemet.com/kemet/web/homepage/kechome.nsf/vapubfilesname/F3102T495.pdf/$file/F3102T495.pdf" TargetMode="External" /><Relationship Id="rId50" Type="http://schemas.openxmlformats.org/officeDocument/2006/relationships/hyperlink" Target="http://www.murata.com/catalog/c02e11.pdf#page=14" TargetMode="External" /><Relationship Id="rId51" Type="http://schemas.openxmlformats.org/officeDocument/2006/relationships/hyperlink" Target="http://www.actel.com/documents/SXA_DS.pdf" TargetMode="External" /><Relationship Id="rId52" Type="http://schemas.openxmlformats.org/officeDocument/2006/relationships/hyperlink" Target="http://www.farnell.com/datasheets/57604.pdf" TargetMode="External" /><Relationship Id="rId53" Type="http://schemas.openxmlformats.org/officeDocument/2006/relationships/hyperlink" Target="https://edms.cern.ch/file/446068/6/EDA-00593-V6_mfg.pdf" TargetMode="External" /><Relationship Id="rId54" Type="http://schemas.openxmlformats.org/officeDocument/2006/relationships/hyperlink" Target="https://edh.cern.ch/Document/DAI/2025559" TargetMode="External" /><Relationship Id="rId55" Type="http://schemas.openxmlformats.org/officeDocument/2006/relationships/hyperlink" Target="https://edh.cern.ch/Document/DAI/2025559" TargetMode="External" /><Relationship Id="rId56" Type="http://schemas.openxmlformats.org/officeDocument/2006/relationships/hyperlink" Target="https://edh.cern.ch/Document/DAI/2011788" TargetMode="External" /><Relationship Id="rId57" Type="http://schemas.openxmlformats.org/officeDocument/2006/relationships/hyperlink" Target="https://edh.cern.ch/Document/DAI/2028759" TargetMode="External" /><Relationship Id="rId58" Type="http://schemas.openxmlformats.org/officeDocument/2006/relationships/hyperlink" Target="https://edh.cern.ch/Document/DAI/1904928" TargetMode="External" /><Relationship Id="rId59" Type="http://schemas.openxmlformats.org/officeDocument/2006/relationships/hyperlink" Target="https://edh.cern.ch/Document/DAI/2048849" TargetMode="External" /><Relationship Id="rId60" Type="http://schemas.openxmlformats.org/officeDocument/2006/relationships/hyperlink" Target="https://edh.cern.ch/Document/DAI/2048849" TargetMode="External" /><Relationship Id="rId61" Type="http://schemas.openxmlformats.org/officeDocument/2006/relationships/hyperlink" Target="http://edhcat.cern.ch/edhcat/Browser?command=searchItems&amp;scem=11.24.05.391.7" TargetMode="External" /><Relationship Id="rId62" Type="http://schemas.openxmlformats.org/officeDocument/2006/relationships/hyperlink" Target="http://edhcat.cern.ch/edhcat/Browser?command=searchItems&amp;scem=11.24.05.391.7" TargetMode="External" /><Relationship Id="rId63" Type="http://schemas.openxmlformats.org/officeDocument/2006/relationships/hyperlink" Target="http://edhcat.cern.ch/edhcat/Browser?command=searchItems&amp;scem=11.24.05.400.3" TargetMode="External" /><Relationship Id="rId64" Type="http://schemas.openxmlformats.org/officeDocument/2006/relationships/hyperlink" Target="http://edhcat.cern.ch/edhcat/Browser?command=searchItems&amp;scem=11.24.05.351.5" TargetMode="External" /><Relationship Id="rId65" Type="http://schemas.openxmlformats.org/officeDocument/2006/relationships/hyperlink" Target="http://edhcat.cern.ch/edhcat/Browser?command=searchItems&amp;scem=11.24.05.422.7" TargetMode="External" /><Relationship Id="rId66" Type="http://schemas.openxmlformats.org/officeDocument/2006/relationships/hyperlink" Target="http://ab-div-bdi-bl-blm.web.cern.ch/ab-div-bdi-bl-blm/BLMTC_Design/pdf_files/Datasheets/mic39300.pdf" TargetMode="External" /><Relationship Id="rId67" Type="http://schemas.openxmlformats.org/officeDocument/2006/relationships/hyperlink" Target="https://edh.cern.ch/Document/DAI/2025637" TargetMode="External" /><Relationship Id="rId68" Type="http://schemas.openxmlformats.org/officeDocument/2006/relationships/hyperlink" Target="https://edh.cern.ch/Document/MAG/2117073" TargetMode="External" /><Relationship Id="rId69" Type="http://schemas.openxmlformats.org/officeDocument/2006/relationships/hyperlink" Target="https://edh.cern.ch/Document/DAI/2096838" TargetMode="External" /><Relationship Id="rId70" Type="http://schemas.openxmlformats.org/officeDocument/2006/relationships/hyperlink" Target="https://edh.cern.ch/Document/DAI/2117042" TargetMode="External" /><Relationship Id="rId71" Type="http://schemas.openxmlformats.org/officeDocument/2006/relationships/hyperlink" Target="https://edh.cern.ch/Document/MAG/2117030" TargetMode="External" /><Relationship Id="rId72" Type="http://schemas.openxmlformats.org/officeDocument/2006/relationships/hyperlink" Target="https://edms.cern.ch/file/446069/6/EDA-00593-V6" TargetMode="External" /><Relationship Id="rId73" Type="http://schemas.openxmlformats.org/officeDocument/2006/relationships/hyperlink" Target="https://edh.cern.ch/Document/MAG/2114830" TargetMode="External" /><Relationship Id="rId74" Type="http://schemas.openxmlformats.org/officeDocument/2006/relationships/hyperlink" Target="https://edh.cern.ch/Document/DAI/2115775" TargetMode="External" /><Relationship Id="rId75" Type="http://schemas.openxmlformats.org/officeDocument/2006/relationships/hyperlink" Target="https://edh.cern.ch/Document/DAI/2115620" TargetMode="External" /><Relationship Id="rId76" Type="http://schemas.openxmlformats.org/officeDocument/2006/relationships/hyperlink" Target="https://edh.cern.ch/Document/DAI/2115620" TargetMode="External" /><Relationship Id="rId77" Type="http://schemas.openxmlformats.org/officeDocument/2006/relationships/hyperlink" Target="https://edms.cern.ch/item/EDA-01329" TargetMode="External" /><Relationship Id="rId78" Type="http://schemas.openxmlformats.org/officeDocument/2006/relationships/hyperlink" Target="https://edh.cern.ch/Document/DAI/2048849" TargetMode="External" /><Relationship Id="rId79" Type="http://schemas.openxmlformats.org/officeDocument/2006/relationships/hyperlink" Target="https://edh.cern.ch/Document/DAI/2048849" TargetMode="External" /><Relationship Id="rId80" Type="http://schemas.openxmlformats.org/officeDocument/2006/relationships/hyperlink" Target="https://edh.cern.ch/Document/DAI/2048849" TargetMode="External" /><Relationship Id="rId81" Type="http://schemas.openxmlformats.org/officeDocument/2006/relationships/hyperlink" Target="https://edh.cern.ch/Document/DAI/2048849" TargetMode="External" /><Relationship Id="rId82" Type="http://schemas.openxmlformats.org/officeDocument/2006/relationships/hyperlink" Target="https://edh.cern.ch/Document/MAG/2164788" TargetMode="External" /><Relationship Id="rId83" Type="http://schemas.openxmlformats.org/officeDocument/2006/relationships/hyperlink" Target="https://edh.cern.ch/Document/MAG/2164819" TargetMode="External" /><Relationship Id="rId84" Type="http://schemas.openxmlformats.org/officeDocument/2006/relationships/hyperlink" Target="https://edh.cern.ch/Document/DAI/2132679" TargetMode="External" /><Relationship Id="rId85" Type="http://schemas.openxmlformats.org/officeDocument/2006/relationships/hyperlink" Target="http://fr.farnell.com/jsp/endecaSearch/partDetail.jsp?SKU=2293717" TargetMode="External" /><Relationship Id="rId86" Type="http://schemas.openxmlformats.org/officeDocument/2006/relationships/hyperlink" Target="https://edh.cern.ch/Document/DAI/2315851" TargetMode="External" /><Relationship Id="rId87" Type="http://schemas.openxmlformats.org/officeDocument/2006/relationships/hyperlink" Target="https://edh.cern.ch/Document/DAI/2295717" TargetMode="External" /><Relationship Id="rId88" Type="http://schemas.openxmlformats.org/officeDocument/2006/relationships/hyperlink" Target="https://edh.cern.ch/Document/DAI/2310843" TargetMode="External" /><Relationship Id="rId89" Type="http://schemas.openxmlformats.org/officeDocument/2006/relationships/hyperlink" Target="https://edh.cern.ch/Document/DAI/2313789" TargetMode="External" /><Relationship Id="rId90" Type="http://schemas.openxmlformats.org/officeDocument/2006/relationships/hyperlink" Target="https://edh.cern.ch/Document/DAI/2315742" TargetMode="External" /><Relationship Id="rId91" Type="http://schemas.openxmlformats.org/officeDocument/2006/relationships/hyperlink" Target="https://edh.cern.ch/Document/DAI/2315742" TargetMode="External" /><Relationship Id="rId92" Type="http://schemas.openxmlformats.org/officeDocument/2006/relationships/hyperlink" Target="https://edh.cern.ch/Document/DAI/2315742" TargetMode="External" /><Relationship Id="rId93" Type="http://schemas.openxmlformats.org/officeDocument/2006/relationships/hyperlink" Target="https://edh.cern.ch/Document/2310843" TargetMode="External" /><Relationship Id="rId94" Type="http://schemas.openxmlformats.org/officeDocument/2006/relationships/hyperlink" Target="https://edh.cern.ch/Document/DAI/2315742" TargetMode="External" /><Relationship Id="rId95" Type="http://schemas.openxmlformats.org/officeDocument/2006/relationships/hyperlink" Target="https://edh.cern.ch/Document/2310843" TargetMode="External" /><Relationship Id="rId96" Type="http://schemas.openxmlformats.org/officeDocument/2006/relationships/hyperlink" Target="https://edh.cern.ch/Document/DAI/2315742" TargetMode="External" /><Relationship Id="rId97" Type="http://schemas.openxmlformats.org/officeDocument/2006/relationships/hyperlink" Target="https://edh.cern.ch/Document/DAI/2315742" TargetMode="External" /><Relationship Id="rId98" Type="http://schemas.openxmlformats.org/officeDocument/2006/relationships/hyperlink" Target="https://edh.cern.ch/Document/DAI/2315742" TargetMode="External" /><Relationship Id="rId99" Type="http://schemas.openxmlformats.org/officeDocument/2006/relationships/hyperlink" Target="https://edh.cern.ch/Document/DAI/2313828" TargetMode="External" /><Relationship Id="rId100" Type="http://schemas.openxmlformats.org/officeDocument/2006/relationships/hyperlink" Target="https://edh.cern.ch/Document/2310843" TargetMode="External" /><Relationship Id="rId101" Type="http://schemas.openxmlformats.org/officeDocument/2006/relationships/hyperlink" Target="https://edh.cern.ch/Document/2310843" TargetMode="External" /><Relationship Id="rId102" Type="http://schemas.openxmlformats.org/officeDocument/2006/relationships/hyperlink" Target="https://edh.cern.ch/Document/DAI/2315742" TargetMode="External" /><Relationship Id="rId103" Type="http://schemas.openxmlformats.org/officeDocument/2006/relationships/hyperlink" Target="https://edh.cern.ch/Document/2310843" TargetMode="External" /><Relationship Id="rId104" Type="http://schemas.openxmlformats.org/officeDocument/2006/relationships/hyperlink" Target="https://edh.cern.ch/Document/DAI/2315742" TargetMode="External" /><Relationship Id="rId105" Type="http://schemas.openxmlformats.org/officeDocument/2006/relationships/hyperlink" Target="https://edh.cern.ch/Document/2317458" TargetMode="External" /><Relationship Id="rId106" Type="http://schemas.openxmlformats.org/officeDocument/2006/relationships/hyperlink" Target="https://edh.cern.ch/Document/2317458" TargetMode="External" /><Relationship Id="rId107" Type="http://schemas.openxmlformats.org/officeDocument/2006/relationships/hyperlink" Target="https://edh.cern.ch/Document/2310843" TargetMode="External" /><Relationship Id="rId108" Type="http://schemas.openxmlformats.org/officeDocument/2006/relationships/hyperlink" Target="https://edh.cern.ch/Document/2310843" TargetMode="External" /><Relationship Id="rId109" Type="http://schemas.openxmlformats.org/officeDocument/2006/relationships/hyperlink" Target="http://fr.farnell.com/jsp/endecaSearch/partDetail.jsp?SKU=2293717" TargetMode="External" /><Relationship Id="rId110" Type="http://schemas.openxmlformats.org/officeDocument/2006/relationships/hyperlink" Target="javascript:openPunchOutItemDescription('http://fr.farnell.com/jsp/endecaSearch/partDetail.jsp?SKU=5396141',%20'FARNELL')" TargetMode="External" /><Relationship Id="rId111" Type="http://schemas.openxmlformats.org/officeDocument/2006/relationships/hyperlink" Target="https://edh.cern.ch/Document/DAI/2361480" TargetMode="External" /><Relationship Id="rId112" Type="http://schemas.openxmlformats.org/officeDocument/2006/relationships/hyperlink" Target="https://edh.cern.ch/Document/DAI/2361480" TargetMode="External" /><Relationship Id="rId113" Type="http://schemas.openxmlformats.org/officeDocument/2006/relationships/hyperlink" Target="http://fr.farnell.com/jsp/endecaSearch/partDetail.jsp?SKU=3558289" TargetMode="External" /><Relationship Id="rId114" Type="http://schemas.openxmlformats.org/officeDocument/2006/relationships/hyperlink" Target="http://fr.farnell.com/jsp/endecaSearch/partDetail.jsp?SKU=1102969" TargetMode="External" /><Relationship Id="rId115" Type="http://schemas.openxmlformats.org/officeDocument/2006/relationships/hyperlink" Target="javascript:showLine('175-9630');" TargetMode="External" /><Relationship Id="rId116" Type="http://schemas.openxmlformats.org/officeDocument/2006/relationships/hyperlink" Target="mailto:info@telemeter.ch%20/%2050pcs%20for%20CHF%201215.0" TargetMode="External" /><Relationship Id="rId117" Type="http://schemas.openxmlformats.org/officeDocument/2006/relationships/hyperlink" Target="https://edh.cern.ch/Document/2367682" TargetMode="External" /><Relationship Id="rId118" Type="http://schemas.openxmlformats.org/officeDocument/2006/relationships/hyperlink" Target="https://edh.cern.ch/Document/2367682" TargetMode="External" /><Relationship Id="rId119" Type="http://schemas.openxmlformats.org/officeDocument/2006/relationships/hyperlink" Target="https://edh.cern.ch/Document/2367713" TargetMode="External" /><Relationship Id="rId120" Type="http://schemas.openxmlformats.org/officeDocument/2006/relationships/hyperlink" Target="https://edh.cern.ch/Document/2366389" TargetMode="External" /><Relationship Id="rId121" Type="http://schemas.openxmlformats.org/officeDocument/2006/relationships/hyperlink" Target="https://edh.cern.ch/Document/2363144" TargetMode="External" /><Relationship Id="rId122" Type="http://schemas.openxmlformats.org/officeDocument/2006/relationships/hyperlink" Target="https://edh.cern.ch/Document/2363144" TargetMode="External" /><Relationship Id="rId123" Type="http://schemas.openxmlformats.org/officeDocument/2006/relationships/hyperlink" Target="https://edh.cern.ch/Document/2363144" TargetMode="External" /><Relationship Id="rId124" Type="http://schemas.openxmlformats.org/officeDocument/2006/relationships/hyperlink" Target="https://edh.cern.ch/Document/2363144" TargetMode="External" /><Relationship Id="rId125" Type="http://schemas.openxmlformats.org/officeDocument/2006/relationships/hyperlink" Target="https://edh.cern.ch/Document/2363144" TargetMode="External" /><Relationship Id="rId126" Type="http://schemas.openxmlformats.org/officeDocument/2006/relationships/hyperlink" Target="https://edh.cern.ch/Document/2363144" TargetMode="External" /><Relationship Id="rId127" Type="http://schemas.openxmlformats.org/officeDocument/2006/relationships/hyperlink" Target="https://edh.cern.ch/Document/2363144" TargetMode="External" /><Relationship Id="rId128" Type="http://schemas.openxmlformats.org/officeDocument/2006/relationships/hyperlink" Target="https://edh.cern.ch/Document/2363144" TargetMode="External" /><Relationship Id="rId129" Type="http://schemas.openxmlformats.org/officeDocument/2006/relationships/hyperlink" Target="https://edh.cern.ch/Document/2368082" TargetMode="External" /><Relationship Id="rId130" Type="http://schemas.openxmlformats.org/officeDocument/2006/relationships/hyperlink" Target="https://edh.cern.ch/Document/2367510" TargetMode="External" /><Relationship Id="rId131" Type="http://schemas.openxmlformats.org/officeDocument/2006/relationships/hyperlink" Target="https://edh.cern.ch/Document/2368082" TargetMode="External" /><Relationship Id="rId132" Type="http://schemas.openxmlformats.org/officeDocument/2006/relationships/hyperlink" Target="https://edh.cern.ch/Document/2368082" TargetMode="External" /><Relationship Id="rId133" Type="http://schemas.openxmlformats.org/officeDocument/2006/relationships/hyperlink" Target="https://edh.cern.ch/Document/2368082" TargetMode="External" /><Relationship Id="rId134" Type="http://schemas.openxmlformats.org/officeDocument/2006/relationships/hyperlink" Target="https://edh.cern.ch/Document/2368082" TargetMode="External" /><Relationship Id="rId135" Type="http://schemas.openxmlformats.org/officeDocument/2006/relationships/hyperlink" Target="https://edh.cern.ch/Document/2368082" TargetMode="External" /><Relationship Id="rId136" Type="http://schemas.openxmlformats.org/officeDocument/2006/relationships/hyperlink" Target="https://edh.cern.ch/Document/2368082" TargetMode="External" /><Relationship Id="rId137" Type="http://schemas.openxmlformats.org/officeDocument/2006/relationships/hyperlink" Target="https://edh.cern.ch/Document/2368082" TargetMode="External" /><Relationship Id="rId138" Type="http://schemas.openxmlformats.org/officeDocument/2006/relationships/hyperlink" Target="https://edh.cern.ch/Document/2368082" TargetMode="External" /><Relationship Id="rId139" Type="http://schemas.openxmlformats.org/officeDocument/2006/relationships/hyperlink" Target="https://edh.cern.ch/Document/MAG/2482523" TargetMode="External" /><Relationship Id="rId140" Type="http://schemas.openxmlformats.org/officeDocument/2006/relationships/hyperlink" Target="https://edh.cern.ch/Document/MAG/2482523" TargetMode="External" /><Relationship Id="rId141" Type="http://schemas.openxmlformats.org/officeDocument/2006/relationships/hyperlink" Target="https://edh.cern.ch/Document/MAG/2482523" TargetMode="External" /><Relationship Id="rId142" Type="http://schemas.openxmlformats.org/officeDocument/2006/relationships/hyperlink" Target="https://edh.cern.ch/Document/MAG/2482523" TargetMode="External" /><Relationship Id="rId143" Type="http://schemas.openxmlformats.org/officeDocument/2006/relationships/hyperlink" Target="https://edh.cern.ch/Document/MAG/2482523" TargetMode="External" /><Relationship Id="rId144" Type="http://schemas.openxmlformats.org/officeDocument/2006/relationships/hyperlink" Target="https://edh.cern.ch/Document/MAG/2482523" TargetMode="External" /><Relationship Id="rId145" Type="http://schemas.openxmlformats.org/officeDocument/2006/relationships/hyperlink" Target="https://edh.cern.ch/Document/MAG/2482523" TargetMode="External" /><Relationship Id="rId146" Type="http://schemas.openxmlformats.org/officeDocument/2006/relationships/hyperlink" Target="https://edh.cern.ch/Document/MAG/2482523" TargetMode="External" /><Relationship Id="rId147" Type="http://schemas.openxmlformats.org/officeDocument/2006/relationships/hyperlink" Target="https://edh.cern.ch/Document/MAG/2482523" TargetMode="External" /><Relationship Id="rId148" Type="http://schemas.openxmlformats.org/officeDocument/2006/relationships/hyperlink" Target="https://edh.cern.ch/Document/DAI/2550428" TargetMode="External" /><Relationship Id="rId149" Type="http://schemas.openxmlformats.org/officeDocument/2006/relationships/hyperlink" Target="https://edh.cern.ch/Document/DAI/2512235" TargetMode="External" /><Relationship Id="rId150" Type="http://schemas.openxmlformats.org/officeDocument/2006/relationships/hyperlink" Target="https://edh.cern.ch/Document/MAG/2550254" TargetMode="External" /><Relationship Id="rId151" Type="http://schemas.openxmlformats.org/officeDocument/2006/relationships/hyperlink" Target="https://edh.cern.ch/Document/MAG/2550254" TargetMode="External" /><Relationship Id="rId152" Type="http://schemas.openxmlformats.org/officeDocument/2006/relationships/hyperlink" Target="https://edh.cern.ch/Document/DAI/2512010" TargetMode="External" /><Relationship Id="rId153" Type="http://schemas.openxmlformats.org/officeDocument/2006/relationships/hyperlink" Target="https://edh.cern.ch/Document/2582410" TargetMode="External" /><Relationship Id="rId154" Type="http://schemas.openxmlformats.org/officeDocument/2006/relationships/hyperlink" Target="https://edh.cern.ch/Document/2582410" TargetMode="External" /><Relationship Id="rId155" Type="http://schemas.openxmlformats.org/officeDocument/2006/relationships/hyperlink" Target="javascript:openPunchOutItemDescription('http://fr.farnell.com/jsp/endecaSearch/partDetail.jsp?SKU=8734038',%20'FARNELL')" TargetMode="External" /><Relationship Id="rId156" Type="http://schemas.openxmlformats.org/officeDocument/2006/relationships/hyperlink" Target="javascript:openPunchOutItemDescription('http://fr.farnell.com/jsp/endecaSearch/partDetail.jsp?SKU=1438439',%20'FARNELL')" TargetMode="External" /><Relationship Id="rId157" Type="http://schemas.openxmlformats.org/officeDocument/2006/relationships/hyperlink" Target="https://edh.cern.ch/Document/2310843" TargetMode="External" /><Relationship Id="rId158" Type="http://schemas.openxmlformats.org/officeDocument/2006/relationships/hyperlink" Target="javascript:showPage('258725')" TargetMode="External" /><Relationship Id="rId159" Type="http://schemas.openxmlformats.org/officeDocument/2006/relationships/hyperlink" Target="javascript:showPage('258737')" TargetMode="External" /><Relationship Id="rId160" Type="http://schemas.openxmlformats.org/officeDocument/2006/relationships/hyperlink" Target="javascript:showPage('258743')" TargetMode="External" /><Relationship Id="rId161" Type="http://schemas.openxmlformats.org/officeDocument/2006/relationships/hyperlink" Target="javascript:showPage('258747')" TargetMode="External" /><Relationship Id="rId162" Type="http://schemas.openxmlformats.org/officeDocument/2006/relationships/hyperlink" Target="javascript:showPage('258757')" TargetMode="External" /><Relationship Id="rId163" Type="http://schemas.openxmlformats.org/officeDocument/2006/relationships/hyperlink" Target="javascript:showPage('258766')" TargetMode="External" /><Relationship Id="rId164" Type="http://schemas.openxmlformats.org/officeDocument/2006/relationships/hyperlink" Target="javascript:showPage('258790')" TargetMode="External" /><Relationship Id="rId165" Type="http://schemas.openxmlformats.org/officeDocument/2006/relationships/hyperlink" Target="https://edh.cern.ch/Document/2637569" TargetMode="External" /><Relationship Id="rId166" Type="http://schemas.openxmlformats.org/officeDocument/2006/relationships/hyperlink" Target="https://edh.cern.ch/Document/2637569" TargetMode="External" /><Relationship Id="rId167" Type="http://schemas.openxmlformats.org/officeDocument/2006/relationships/hyperlink" Target="https://edh.cern.ch/Document/2637569" TargetMode="External" /><Relationship Id="rId168" Type="http://schemas.openxmlformats.org/officeDocument/2006/relationships/hyperlink" Target="https://edh.cern.ch/Document/2637569" TargetMode="External" /><Relationship Id="rId169" Type="http://schemas.openxmlformats.org/officeDocument/2006/relationships/hyperlink" Target="https://edh.cern.ch/Document/2637569" TargetMode="External" /><Relationship Id="rId170" Type="http://schemas.openxmlformats.org/officeDocument/2006/relationships/hyperlink" Target="https://edh.cern.ch/Document/2637569" TargetMode="External" /><Relationship Id="rId171" Type="http://schemas.openxmlformats.org/officeDocument/2006/relationships/hyperlink" Target="https://edh.cern.ch/Document/2637569" TargetMode="External" /><Relationship Id="rId172" Type="http://schemas.openxmlformats.org/officeDocument/2006/relationships/hyperlink" Target="javascript:openPunchOutItemDescription('http://fr.farnell.com/jsp/endecaSearch/partDetail.jsp?SKU=3086252',%20'FARNELL')" TargetMode="External" /><Relationship Id="rId173" Type="http://schemas.openxmlformats.org/officeDocument/2006/relationships/hyperlink" Target="https://edh.cern.ch/Document/2637569" TargetMode="External" /><Relationship Id="rId174" Type="http://schemas.openxmlformats.org/officeDocument/2006/relationships/hyperlink" Target="https://edh.cern.ch/Document/2637569" TargetMode="External" /><Relationship Id="rId175" Type="http://schemas.openxmlformats.org/officeDocument/2006/relationships/hyperlink" Target="https://edh.cern.ch/Document/2637569" TargetMode="External" /><Relationship Id="rId176" Type="http://schemas.openxmlformats.org/officeDocument/2006/relationships/hyperlink" Target="https://edh.cern.ch/Document/2639275" TargetMode="External" /><Relationship Id="rId177" Type="http://schemas.openxmlformats.org/officeDocument/2006/relationships/hyperlink" Target="https://edh.cern.ch/Document/2639275" TargetMode="External" /><Relationship Id="rId178" Type="http://schemas.openxmlformats.org/officeDocument/2006/relationships/hyperlink" Target="https://edh.cern.ch/Document/2639275" TargetMode="External" /><Relationship Id="rId179" Type="http://schemas.openxmlformats.org/officeDocument/2006/relationships/hyperlink" Target="http://siteconnect.premierfarnell.com/product.asp?catalog%5Fname=CERN+FR+FIO+0303+Prods&amp;category%5Fname=&amp;product%5Fid=9994360" TargetMode="External" /><Relationship Id="rId180" Type="http://schemas.openxmlformats.org/officeDocument/2006/relationships/hyperlink" Target="http://siteconnect.premierfarnell.com/product.asp?catalog%5Fname=CERN+FR+FIO+0303+Prods&amp;category%5Fname=&amp;product%5Fid=8396906" TargetMode="External" /><Relationship Id="rId181" Type="http://schemas.openxmlformats.org/officeDocument/2006/relationships/hyperlink" Target="http://siteconnect.premierfarnell.com/product.asp?catalog%5Fname=CERN+FR+FIO+0303+Prods&amp;category%5Fname=&amp;product%5Fid=8454876" TargetMode="External" /><Relationship Id="rId182" Type="http://schemas.openxmlformats.org/officeDocument/2006/relationships/hyperlink" Target="http://siteconnect.premierfarnell.com/product.asp?catalog%5Fname=CERN+FR+FIO+0303+Prods&amp;category%5Fname=&amp;product%5Fid=9490027" TargetMode="External" /><Relationship Id="rId183" Type="http://schemas.openxmlformats.org/officeDocument/2006/relationships/hyperlink" Target="http://siteconnect.premierfarnell.com/product.asp?catalog%5Fname=CERN+FR+FIO+0303+Prods&amp;category%5Fname=&amp;product%5Fid=1097897" TargetMode="External" /><Relationship Id="rId184" Type="http://schemas.openxmlformats.org/officeDocument/2006/relationships/hyperlink" Target="http://siteconnect.premierfarnell.com/product.asp?catalog%5Fname=CERN+FR+FIO+0303+Prods&amp;category%5Fname=&amp;product%5Fid=1103066" TargetMode="External" /><Relationship Id="rId185" Type="http://schemas.openxmlformats.org/officeDocument/2006/relationships/hyperlink" Target="http://siteconnect.premierfarnell.com/product.asp?catalog%5Fname=CERN+FR+FIO+0303+Prods&amp;category%5Fname=&amp;product%5Fid=9713565" TargetMode="External" /><Relationship Id="rId186" Type="http://schemas.openxmlformats.org/officeDocument/2006/relationships/hyperlink" Target="http://siteconnect.premierfarnell.com/product.asp?catalog%5Fname=CERN+FR+FIO+0303+Prods&amp;category%5Fname=&amp;product%5Fid=1007554" TargetMode="External" /><Relationship Id="rId187" Type="http://schemas.openxmlformats.org/officeDocument/2006/relationships/hyperlink" Target="https://edh.cern.ch/Document/2143140" TargetMode="External" /><Relationship Id="rId188" Type="http://schemas.openxmlformats.org/officeDocument/2006/relationships/hyperlink" Target="https://edh.cern.ch/Document/2143140" TargetMode="External" /><Relationship Id="rId189" Type="http://schemas.openxmlformats.org/officeDocument/2006/relationships/hyperlink" Target="https://edh.cern.ch/Document/2143140" TargetMode="External" /><Relationship Id="rId190" Type="http://schemas.openxmlformats.org/officeDocument/2006/relationships/hyperlink" Target="https://edh.cern.ch/Document/2143140" TargetMode="External" /><Relationship Id="rId191" Type="http://schemas.openxmlformats.org/officeDocument/2006/relationships/hyperlink" Target="https://edh.cern.ch/Document/2143140" TargetMode="External" /><Relationship Id="rId192" Type="http://schemas.openxmlformats.org/officeDocument/2006/relationships/hyperlink" Target="https://edh.cern.ch/Document/2143140" TargetMode="External" /><Relationship Id="rId193" Type="http://schemas.openxmlformats.org/officeDocument/2006/relationships/hyperlink" Target="https://edh.cern.ch/Document/2136758" TargetMode="External" /><Relationship Id="rId194" Type="http://schemas.openxmlformats.org/officeDocument/2006/relationships/hyperlink" Target="http://www.kanda.com/" TargetMode="External" /><Relationship Id="rId195" Type="http://schemas.openxmlformats.org/officeDocument/2006/relationships/hyperlink" Target="http://www.zerko.ch/" TargetMode="External" /><Relationship Id="rId196" Type="http://schemas.openxmlformats.org/officeDocument/2006/relationships/hyperlink" Target="https://edh.cern.ch/Document/2121411" TargetMode="External" /><Relationship Id="rId197" Type="http://schemas.openxmlformats.org/officeDocument/2006/relationships/hyperlink" Target="https://edh.cern.ch/Document/2142389" TargetMode="External" /><Relationship Id="rId198" Type="http://schemas.openxmlformats.org/officeDocument/2006/relationships/hyperlink" Target="https://edh.cern.ch/Document/2142389" TargetMode="External" /><Relationship Id="rId199" Type="http://schemas.openxmlformats.org/officeDocument/2006/relationships/hyperlink" Target="https://edh.cern.ch/Document/DAI/2148215" TargetMode="External" /><Relationship Id="rId200" Type="http://schemas.openxmlformats.org/officeDocument/2006/relationships/hyperlink" Target="https://edh.cern.ch/Document/2147756" TargetMode="External" /><Relationship Id="rId201" Type="http://schemas.openxmlformats.org/officeDocument/2006/relationships/hyperlink" Target="https://edh.cern.ch/Document/2147756" TargetMode="External" /><Relationship Id="rId202" Type="http://schemas.openxmlformats.org/officeDocument/2006/relationships/hyperlink" Target="https://edh.cern.ch/Document/2147756" TargetMode="External" /><Relationship Id="rId203" Type="http://schemas.openxmlformats.org/officeDocument/2006/relationships/hyperlink" Target="https://edh.cern.ch/Document/2147756" TargetMode="External" /><Relationship Id="rId204" Type="http://schemas.openxmlformats.org/officeDocument/2006/relationships/hyperlink" Target="https://edh.cern.ch/Document/2147756" TargetMode="External" /><Relationship Id="rId205" Type="http://schemas.openxmlformats.org/officeDocument/2006/relationships/hyperlink" Target="https://edh.cern.ch/Document/2147756" TargetMode="External" /><Relationship Id="rId206" Type="http://schemas.openxmlformats.org/officeDocument/2006/relationships/hyperlink" Target="https://edh.cern.ch/Document/2147756" TargetMode="External" /><Relationship Id="rId207" Type="http://schemas.openxmlformats.org/officeDocument/2006/relationships/hyperlink" Target="https://edh.cern.ch/Document/2147756" TargetMode="External" /><Relationship Id="rId208" Type="http://schemas.openxmlformats.org/officeDocument/2006/relationships/hyperlink" Target="https://edh.cern.ch/Document/2147756" TargetMode="External" /><Relationship Id="rId209" Type="http://schemas.openxmlformats.org/officeDocument/2006/relationships/hyperlink" Target="https://edh.cern.ch/Document/2143140" TargetMode="External" /><Relationship Id="rId210" Type="http://schemas.openxmlformats.org/officeDocument/2006/relationships/hyperlink" Target="https://edh.cern.ch/Document/2164482" TargetMode="External" /><Relationship Id="rId211" Type="http://schemas.openxmlformats.org/officeDocument/2006/relationships/hyperlink" Target="https://edh.cern.ch/Document/2164482" TargetMode="External" /><Relationship Id="rId212" Type="http://schemas.openxmlformats.org/officeDocument/2006/relationships/hyperlink" Target="https://edh.cern.ch/Document/2164482" TargetMode="External" /><Relationship Id="rId213" Type="http://schemas.openxmlformats.org/officeDocument/2006/relationships/hyperlink" Target="https://edh.cern.ch/Document/2164482" TargetMode="External" /><Relationship Id="rId214" Type="http://schemas.openxmlformats.org/officeDocument/2006/relationships/hyperlink" Target="https://edh.cern.ch/Document/2164482" TargetMode="External" /><Relationship Id="rId215" Type="http://schemas.openxmlformats.org/officeDocument/2006/relationships/hyperlink" Target="https://edh.cern.ch/Document/MAG/2164642" TargetMode="External" /><Relationship Id="rId216" Type="http://schemas.openxmlformats.org/officeDocument/2006/relationships/hyperlink" Target="https://edh.cern.ch/Document/MAG/2164642" TargetMode="External" /><Relationship Id="rId217" Type="http://schemas.openxmlformats.org/officeDocument/2006/relationships/hyperlink" Target="https://edh.cern.ch/Document/MAG/2164642" TargetMode="External" /><Relationship Id="rId218" Type="http://schemas.openxmlformats.org/officeDocument/2006/relationships/hyperlink" Target="https://edh.cern.ch/Document/MAG/2164642" TargetMode="External" /><Relationship Id="rId219" Type="http://schemas.openxmlformats.org/officeDocument/2006/relationships/hyperlink" Target="https://edh.cern.ch/Document/MAG/2164642" TargetMode="External" /><Relationship Id="rId220" Type="http://schemas.openxmlformats.org/officeDocument/2006/relationships/hyperlink" Target="https://edh.cern.ch/Document/MAG/2164642" TargetMode="External" /><Relationship Id="rId221" Type="http://schemas.openxmlformats.org/officeDocument/2006/relationships/hyperlink" Target="https://edh.cern.ch/Document/MAG/2164642" TargetMode="External" /><Relationship Id="rId222" Type="http://schemas.openxmlformats.org/officeDocument/2006/relationships/hyperlink" Target="https://edh.cern.ch/Document/MAG/2164642" TargetMode="External" /><Relationship Id="rId223" Type="http://schemas.openxmlformats.org/officeDocument/2006/relationships/hyperlink" Target="https://edh.cern.ch/Document/MAG/2164642" TargetMode="External" /><Relationship Id="rId224" Type="http://schemas.openxmlformats.org/officeDocument/2006/relationships/hyperlink" Target="https://edh.cern.ch/Document/MAG/2164642" TargetMode="External" /><Relationship Id="rId225" Type="http://schemas.openxmlformats.org/officeDocument/2006/relationships/hyperlink" Target="https://edh.cern.ch/Document/MAG/2164642" TargetMode="External" /><Relationship Id="rId226" Type="http://schemas.openxmlformats.org/officeDocument/2006/relationships/hyperlink" Target="https://edh.cern.ch/Document/DAI/2148215" TargetMode="External" /><Relationship Id="rId227" Type="http://schemas.openxmlformats.org/officeDocument/2006/relationships/hyperlink" Target="https://edh.cern.ch/Document/DAI/2148215" TargetMode="External" /><Relationship Id="rId228" Type="http://schemas.openxmlformats.org/officeDocument/2006/relationships/hyperlink" Target="https://edh.cern.ch/Document/DAI/2148215" TargetMode="External" /><Relationship Id="rId229" Type="http://schemas.openxmlformats.org/officeDocument/2006/relationships/hyperlink" Target="https://edh.cern.ch/Document/2119716" TargetMode="External" /><Relationship Id="rId230" Type="http://schemas.openxmlformats.org/officeDocument/2006/relationships/hyperlink" Target="https://edh.cern.ch/Document/JOB/2206150" TargetMode="External" /><Relationship Id="rId231" Type="http://schemas.openxmlformats.org/officeDocument/2006/relationships/comments" Target="../comments1.xml" /><Relationship Id="rId232" Type="http://schemas.openxmlformats.org/officeDocument/2006/relationships/vmlDrawing" Target="../drawings/vmlDrawing1.vml" /><Relationship Id="rId233" Type="http://schemas.openxmlformats.org/officeDocument/2006/relationships/drawing" Target="../drawings/drawing1.xml" /><Relationship Id="rId23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edhcat.cern.ch/edhcat/Browser?command=searchItems&amp;scem=10.03.05.615.1" TargetMode="External" /><Relationship Id="rId2" Type="http://schemas.openxmlformats.org/officeDocument/2006/relationships/hyperlink" Target="http://edhcat.cern.ch/edhcat/Browser?command=searchItems&amp;scem=10.03.04.500.2" TargetMode="External" /><Relationship Id="rId3" Type="http://schemas.openxmlformats.org/officeDocument/2006/relationships/hyperlink" Target="http://edhcat.cern.ch/edhcat/Browser?command=searchItems&amp;scem=10.03.04.200.1" TargetMode="External" /><Relationship Id="rId4" Type="http://schemas.openxmlformats.org/officeDocument/2006/relationships/hyperlink" Target="http://edhcat.cern.ch/edhcat/Browser?command=searchItems&amp;scem=10.03.04.100.4" TargetMode="External" /><Relationship Id="rId5" Type="http://schemas.openxmlformats.org/officeDocument/2006/relationships/hyperlink" Target="http://edhcat.cern.ch/edhcat/Browser?command=searchItems&amp;scem=10.03.04.133.5" TargetMode="External" /><Relationship Id="rId6" Type="http://schemas.openxmlformats.org/officeDocument/2006/relationships/hyperlink" Target="http://edhcat.cern.ch/edhcat/Browser?command=searchItems&amp;scem=10.03.04.247.6" TargetMode="External" /><Relationship Id="rId7" Type="http://schemas.openxmlformats.org/officeDocument/2006/relationships/hyperlink" Target="http://edhcat.cern.ch/edhcat/Browser?command=searchItems&amp;scem=10.03.04.400.5" TargetMode="External" /><Relationship Id="rId8" Type="http://schemas.openxmlformats.org/officeDocument/2006/relationships/hyperlink" Target="http://edhcat.cern.ch/edhcat/Browser?command=searchItems&amp;scem=11.24.05.391.7" TargetMode="External" /><Relationship Id="rId9" Type="http://schemas.openxmlformats.org/officeDocument/2006/relationships/hyperlink" Target="http://edhcat.cern.ch/edhcat/Browser?command=searchItems&amp;scem=11.24.05.151.1" TargetMode="External" /><Relationship Id="rId10" Type="http://schemas.openxmlformats.org/officeDocument/2006/relationships/hyperlink" Target="http://edhcat.cern.ch/edhcat/Browser?command=searchItems&amp;scem=11.24.05.000.5" TargetMode="External" /><Relationship Id="rId11" Type="http://schemas.openxmlformats.org/officeDocument/2006/relationships/hyperlink" Target="http://edhcat.cern.ch/edhcat/Browser?command=searchItems&amp;scem=11.24.05.300.6" TargetMode="External" /><Relationship Id="rId12" Type="http://schemas.openxmlformats.org/officeDocument/2006/relationships/hyperlink" Target="http://edhcat.cern.ch/edhcat/Browser?command=searchItems&amp;scem=11.24.05.412.9" TargetMode="External" /><Relationship Id="rId13" Type="http://schemas.openxmlformats.org/officeDocument/2006/relationships/hyperlink" Target="http://edhcat.cern.ch/edhcat/Browser?command=searchItems&amp;scem=11.24.05.351.5" TargetMode="External" /><Relationship Id="rId14" Type="http://schemas.openxmlformats.org/officeDocument/2006/relationships/hyperlink" Target="http://edhcat.cern.ch/edhcat/Browser?command=searchItems&amp;scem=11.24.05.551.9" TargetMode="External" /><Relationship Id="rId15" Type="http://schemas.openxmlformats.org/officeDocument/2006/relationships/hyperlink" Target="http://edhcat.cern.ch/edhcat/Browser?command=searchItems&amp;scem=11.24.05.500.0" TargetMode="External" /><Relationship Id="rId16" Type="http://schemas.openxmlformats.org/officeDocument/2006/relationships/hyperlink" Target="http://edhcat.cern.ch/edhcat/Browser?command=searchItems&amp;scem=11.24.05.400.3" TargetMode="External" /><Relationship Id="rId17" Type="http://schemas.openxmlformats.org/officeDocument/2006/relationships/hyperlink" Target="http://edhcat.cern.ch/edhcat/Browser?command=searchItems&amp;scem=11.24.05.330.0" TargetMode="External" /><Relationship Id="rId18" Type="http://schemas.openxmlformats.org/officeDocument/2006/relationships/hyperlink" Target="http://edhcat.cern.ch/edhcat/Browser?command=searchItems&amp;scem=11.24.05.513.5" TargetMode="External" /><Relationship Id="rId19" Type="http://schemas.openxmlformats.org/officeDocument/2006/relationships/hyperlink" Target="http://edhcat.cern.ch/edhcat/Browser?command=searchItems&amp;scem=11.24.05.539.5" TargetMode="External" /><Relationship Id="rId20" Type="http://schemas.openxmlformats.org/officeDocument/2006/relationships/hyperlink" Target="http://edhcat.cern.ch/edhcat/Browser?command=searchItems&amp;scem=11.24.05.422.7" TargetMode="External" /><Relationship Id="rId21" Type="http://schemas.openxmlformats.org/officeDocument/2006/relationships/hyperlink" Target="http://edhcat.cern.ch/edhcat/Browser?command=searchItems&amp;scem=11.24.05.515.3" TargetMode="External" /><Relationship Id="rId22" Type="http://schemas.openxmlformats.org/officeDocument/2006/relationships/hyperlink" Target="http://edhcat.cern.ch/edhcat/Browser?command=searchItems&amp;scem=11.24.05.547.5" TargetMode="External" /><Relationship Id="rId23" Type="http://schemas.openxmlformats.org/officeDocument/2006/relationships/hyperlink" Target="http://edhcat.cern.ch/edhcat/Browser?command=searchItems&amp;scem=11.24.05.518.0" TargetMode="External" /><Relationship Id="rId24" Type="http://schemas.openxmlformats.org/officeDocument/2006/relationships/hyperlink" Target="http://edhcat.cern.ch/edhcat/Browser?command=searchItems&amp;scem=11.24.05.347.1" TargetMode="External" /><Relationship Id="rId25" Type="http://schemas.openxmlformats.org/officeDocument/2006/relationships/hyperlink" Target="http://edhcat.cern.ch/edhcat/Browser?command=searchItems&amp;scem=11.24.05.527.9" TargetMode="External" /><Relationship Id="rId26" Type="http://schemas.openxmlformats.org/officeDocument/2006/relationships/hyperlink" Target="http://edhcat.cern.ch/edhcat/Browser?command=searchItems&amp;scem=11.24.05.524.2" TargetMode="External" /><Relationship Id="rId27" Type="http://schemas.openxmlformats.org/officeDocument/2006/relationships/hyperlink" Target="http://edhcat.cern.ch/edhcat/Browser?command=searchItems&amp;scem=11.24.05.427.2" TargetMode="External" /><Relationship Id="rId28" Type="http://schemas.openxmlformats.org/officeDocument/2006/relationships/hyperlink" Target="http://edhcat.cern.ch/edhcat/Browser?command=searchItems&amp;scem=11.24.05.516.2" TargetMode="External" /><Relationship Id="rId29" Type="http://schemas.openxmlformats.org/officeDocument/2006/relationships/hyperlink" Target="http://edhcat.cern.ch/edhcat/Browser?command=searchItems&amp;scem=11.24.05.451.2" TargetMode="External" /><Relationship Id="rId30" Type="http://schemas.openxmlformats.org/officeDocument/2006/relationships/hyperlink" Target="http://edhcat.cern.ch/edhcat/Browser?command=searchItems&amp;scem=11.24.05.520.6" TargetMode="External" /><Relationship Id="rId31" Type="http://schemas.openxmlformats.org/officeDocument/2006/relationships/hyperlink" Target="http://edhcat.cern.ch/edhcat/Browser?command=searchItems&amp;scem=11.24.05.333.7" TargetMode="External" /><Relationship Id="rId32" Type="http://schemas.openxmlformats.org/officeDocument/2006/relationships/hyperlink" Target="http://edhcat.cern.ch/edhcat/Browser?command=searchItems&amp;scem=11.24.05.247.4" TargetMode="External" /><Relationship Id="rId33" Type="http://schemas.openxmlformats.org/officeDocument/2006/relationships/hyperlink" Target="http://edhcat.cern.ch/edhcat/Browser?command=searchItems&amp;scem=11.24.05.356.0" TargetMode="External" /><Relationship Id="rId34" Type="http://schemas.openxmlformats.org/officeDocument/2006/relationships/hyperlink" Target="http://edhcat.cern.ch/edhcat/Browser?command=searchItems&amp;scem=11.24.05.239.4" TargetMode="External" /><Relationship Id="rId35" Type="http://schemas.openxmlformats.org/officeDocument/2006/relationships/hyperlink" Target="http://edhcat.cern.ch/edhcat/Browser?command=searchItems&amp;scem=11.22.10.347.8" TargetMode="External" /><Relationship Id="rId36" Type="http://schemas.openxmlformats.org/officeDocument/2006/relationships/hyperlink" Target="http://edhcat.cern.ch/edhcat/Browser?command=searchItems&amp;scem=11.22.10.422.4" TargetMode="External" /><Relationship Id="rId37" Type="http://schemas.openxmlformats.org/officeDocument/2006/relationships/hyperlink" Target="http://edhcat.cern.ch/edhcat/Browser?command=searchItems&amp;scem=11.24.05.315.9" TargetMode="External" /><Relationship Id="rId38" Type="http://schemas.openxmlformats.org/officeDocument/2006/relationships/hyperlink" Target="http://edhcat.cern.ch/edhcat/Browser?command=searchItems&amp;scem=11.24.05.600.7" TargetMode="External" /><Relationship Id="rId39" Type="http://schemas.openxmlformats.org/officeDocument/2006/relationships/hyperlink" Target="http://edhcat.cern.ch/edhcat/Browser?command=searchItems&amp;scem=11.24.05.243.8" TargetMode="External" /><Relationship Id="rId40" Type="http://schemas.openxmlformats.org/officeDocument/2006/relationships/hyperlink" Target="http://edhcat.cern.ch/edhcat/Browser?command=searchItems&amp;scem=09.61.33.215.0" TargetMode="External" /><Relationship Id="rId41" Type="http://schemas.openxmlformats.org/officeDocument/2006/relationships/hyperlink" Target="http://edhcat.cern.ch/edhcat/Browser?command=searchItems&amp;scem=07.88.24.508.1"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edhcat.cern.ch/edhcat/Browser?command=searchItems&amp;scem=10.03.05.614.2" TargetMode="External" /><Relationship Id="rId2" Type="http://schemas.openxmlformats.org/officeDocument/2006/relationships/hyperlink" Target="http://edhcat.cern.ch/edhcat/Browser?command=searchItems&amp;scem=10.03.05.615.1" TargetMode="External" /><Relationship Id="rId3" Type="http://schemas.openxmlformats.org/officeDocument/2006/relationships/hyperlink" Target="http://edhcat.cern.ch/edhcat/Browser?command=searchItems&amp;scem=11.24.09.111.6" TargetMode="External" /><Relationship Id="rId4" Type="http://schemas.openxmlformats.org/officeDocument/2006/relationships/hyperlink" Target="http://edhcat.cern.ch/edhcat/Browser?command=searchItems&amp;scem=11.24.05.400.3" TargetMode="External" /><Relationship Id="rId5" Type="http://schemas.openxmlformats.org/officeDocument/2006/relationships/hyperlink" Target="http://edhcat.cern.ch/edhcat/Browser?command=searchItems&amp;scem=09.55.40.064.7" TargetMode="Externa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V340"/>
  <sheetViews>
    <sheetView tabSelected="1" zoomScale="85" zoomScaleNormal="85" workbookViewId="0" topLeftCell="A1">
      <pane ySplit="1" topLeftCell="BM211" activePane="bottomLeft" state="frozen"/>
      <selection pane="topLeft" activeCell="A1" sqref="A1"/>
      <selection pane="bottomLeft" activeCell="Q254" sqref="Q254"/>
    </sheetView>
  </sheetViews>
  <sheetFormatPr defaultColWidth="9.140625" defaultRowHeight="12.75"/>
  <cols>
    <col min="1" max="1" width="37.8515625" style="33" customWidth="1"/>
    <col min="2" max="2" width="11.00390625" style="8" customWidth="1"/>
    <col min="3" max="3" width="6.421875" style="8" customWidth="1"/>
    <col min="4" max="4" width="12.28125" style="9" customWidth="1"/>
    <col min="5" max="7" width="10.57421875" style="8" customWidth="1"/>
    <col min="8" max="8" width="10.00390625" style="8" customWidth="1"/>
    <col min="9" max="9" width="15.28125" style="8" customWidth="1"/>
    <col min="10" max="10" width="8.140625" style="8" bestFit="1" customWidth="1"/>
    <col min="11" max="11" width="9.8515625" style="8" bestFit="1" customWidth="1"/>
    <col min="12" max="12" width="10.7109375" style="8" bestFit="1" customWidth="1"/>
    <col min="13" max="13" width="5.57421875" style="8" customWidth="1"/>
    <col min="14" max="14" width="8.00390625" style="0" customWidth="1"/>
    <col min="15" max="15" width="11.7109375" style="0" customWidth="1"/>
    <col min="16" max="16" width="18.28125" style="27" customWidth="1"/>
    <col min="17" max="17" width="15.28125" style="112" customWidth="1"/>
    <col min="18" max="18" width="85.00390625" style="33" customWidth="1"/>
    <col min="19" max="20" width="9.421875" style="0" bestFit="1" customWidth="1"/>
    <col min="21" max="21" width="13.140625" style="0" customWidth="1"/>
    <col min="22" max="22" width="41.140625" style="0" customWidth="1"/>
  </cols>
  <sheetData>
    <row r="1" spans="1:21" s="107" customFormat="1" ht="37.5" customHeight="1">
      <c r="A1" s="47" t="s">
        <v>11</v>
      </c>
      <c r="B1" s="11" t="s">
        <v>19</v>
      </c>
      <c r="C1" s="45" t="s">
        <v>8</v>
      </c>
      <c r="D1" s="18" t="s">
        <v>20</v>
      </c>
      <c r="E1" s="11" t="s">
        <v>3</v>
      </c>
      <c r="F1" s="11" t="s">
        <v>71</v>
      </c>
      <c r="G1" s="11" t="s">
        <v>18</v>
      </c>
      <c r="H1" s="11" t="s">
        <v>169</v>
      </c>
      <c r="I1" s="11" t="s">
        <v>64</v>
      </c>
      <c r="J1" s="11" t="s">
        <v>203</v>
      </c>
      <c r="K1" s="11" t="s">
        <v>260</v>
      </c>
      <c r="L1" s="11" t="s">
        <v>204</v>
      </c>
      <c r="M1" s="11" t="s">
        <v>168</v>
      </c>
      <c r="N1" s="11" t="s">
        <v>12</v>
      </c>
      <c r="O1" s="11" t="s">
        <v>17</v>
      </c>
      <c r="P1" s="28" t="s">
        <v>29</v>
      </c>
      <c r="Q1" s="37" t="s">
        <v>67</v>
      </c>
      <c r="R1" s="5" t="s">
        <v>5</v>
      </c>
      <c r="S1" s="127" t="s">
        <v>288</v>
      </c>
      <c r="T1" s="127"/>
      <c r="U1" s="5" t="s">
        <v>290</v>
      </c>
    </row>
    <row r="2" spans="1:21" ht="12.75">
      <c r="A2" s="48"/>
      <c r="B2" s="12"/>
      <c r="C2" s="12">
        <v>0.1</v>
      </c>
      <c r="D2" s="52"/>
      <c r="E2" s="12">
        <v>0.055</v>
      </c>
      <c r="F2" s="12"/>
      <c r="G2" s="14">
        <f>D3+E3</f>
        <v>749.683</v>
      </c>
      <c r="H2" s="12"/>
      <c r="I2" s="12"/>
      <c r="J2" s="12"/>
      <c r="K2" s="12"/>
      <c r="L2" s="12"/>
      <c r="M2" s="12"/>
      <c r="N2" s="19"/>
      <c r="O2" s="19"/>
      <c r="P2" s="29"/>
      <c r="Q2" s="108"/>
      <c r="R2" s="2"/>
      <c r="S2" s="33"/>
      <c r="T2" s="33"/>
      <c r="U2" s="2"/>
    </row>
    <row r="3" spans="1:21" s="1" customFormat="1" ht="12.75">
      <c r="A3" s="49" t="s">
        <v>0</v>
      </c>
      <c r="B3" s="13">
        <v>646</v>
      </c>
      <c r="C3" s="13">
        <f>B3*0.1</f>
        <v>64.60000000000001</v>
      </c>
      <c r="D3" s="53">
        <f>B3+C3</f>
        <v>710.6</v>
      </c>
      <c r="E3" s="13">
        <f>D3*0.055</f>
        <v>39.083</v>
      </c>
      <c r="F3" s="13"/>
      <c r="G3" s="13">
        <v>750</v>
      </c>
      <c r="H3" s="13"/>
      <c r="I3" s="13"/>
      <c r="J3" s="13"/>
      <c r="K3" s="13"/>
      <c r="L3" s="13"/>
      <c r="M3" s="13"/>
      <c r="N3" s="21"/>
      <c r="O3" s="22"/>
      <c r="P3" s="30"/>
      <c r="Q3" s="109" t="s">
        <v>68</v>
      </c>
      <c r="R3" s="3"/>
      <c r="S3" s="190"/>
      <c r="T3" s="123"/>
      <c r="U3" s="124"/>
    </row>
    <row r="4" spans="1:21" s="1" customFormat="1" ht="12.75">
      <c r="A4" s="158"/>
      <c r="B4" s="159"/>
      <c r="C4" s="159"/>
      <c r="D4" s="160"/>
      <c r="E4" s="159"/>
      <c r="F4" s="159"/>
      <c r="G4" s="159"/>
      <c r="H4" s="159"/>
      <c r="I4" s="159"/>
      <c r="J4" s="159"/>
      <c r="K4" s="159"/>
      <c r="L4" s="159"/>
      <c r="M4" s="159"/>
      <c r="N4" s="161"/>
      <c r="O4" s="162"/>
      <c r="P4" s="163"/>
      <c r="Q4" s="164"/>
      <c r="R4" s="165"/>
      <c r="S4" s="190"/>
      <c r="T4" s="123"/>
      <c r="U4" s="124"/>
    </row>
    <row r="5" spans="1:21" s="1" customFormat="1" ht="12.75">
      <c r="A5" s="158" t="s">
        <v>561</v>
      </c>
      <c r="B5" s="159"/>
      <c r="C5" s="159"/>
      <c r="D5" s="160"/>
      <c r="E5" s="159"/>
      <c r="F5" s="159"/>
      <c r="G5" s="159"/>
      <c r="H5" s="159"/>
      <c r="I5" s="159"/>
      <c r="J5" s="159"/>
      <c r="K5" s="159"/>
      <c r="L5" s="159"/>
      <c r="M5" s="159"/>
      <c r="N5" s="161"/>
      <c r="O5" s="162"/>
      <c r="P5" s="163"/>
      <c r="Q5" s="164"/>
      <c r="R5" s="165"/>
      <c r="S5" s="190"/>
      <c r="T5" s="123"/>
      <c r="U5" s="124"/>
    </row>
    <row r="6" spans="1:21" ht="12.75">
      <c r="A6" s="140" t="s">
        <v>518</v>
      </c>
      <c r="B6" s="70">
        <f>B$3*F6</f>
        <v>646</v>
      </c>
      <c r="C6" s="70">
        <f>B6*C$2</f>
        <v>64.60000000000001</v>
      </c>
      <c r="D6" s="54">
        <f>B6+C6</f>
        <v>710.6</v>
      </c>
      <c r="E6" s="14">
        <f>D6*E$2</f>
        <v>39.083</v>
      </c>
      <c r="F6" s="14">
        <v>1</v>
      </c>
      <c r="G6" s="14">
        <f>G$3*F6</f>
        <v>750</v>
      </c>
      <c r="H6" s="14"/>
      <c r="I6" s="14" t="s">
        <v>519</v>
      </c>
      <c r="J6" s="14">
        <v>0</v>
      </c>
      <c r="K6" s="14">
        <v>0</v>
      </c>
      <c r="L6" s="14">
        <v>0</v>
      </c>
      <c r="M6" s="14"/>
      <c r="N6" s="19">
        <f>L6-G6</f>
        <v>-750</v>
      </c>
      <c r="O6" s="29">
        <v>54.8</v>
      </c>
      <c r="P6" s="29">
        <f>G6*O6</f>
        <v>41100</v>
      </c>
      <c r="Q6" s="108"/>
      <c r="R6" s="6" t="s">
        <v>602</v>
      </c>
      <c r="S6" s="181"/>
      <c r="T6" s="33"/>
      <c r="U6" s="2"/>
    </row>
    <row r="7" spans="1:21" ht="12.75">
      <c r="A7" s="140" t="s">
        <v>521</v>
      </c>
      <c r="B7" s="70">
        <f>B$3*F7</f>
        <v>646</v>
      </c>
      <c r="C7" s="70">
        <f>B7*C$2</f>
        <v>64.60000000000001</v>
      </c>
      <c r="D7" s="54">
        <f>B7+C7</f>
        <v>710.6</v>
      </c>
      <c r="E7" s="14">
        <f>D7*E$2</f>
        <v>39.083</v>
      </c>
      <c r="F7" s="14">
        <v>1</v>
      </c>
      <c r="G7" s="14">
        <f>G$3*F7</f>
        <v>750</v>
      </c>
      <c r="H7" s="14"/>
      <c r="I7" s="14" t="s">
        <v>517</v>
      </c>
      <c r="J7" s="14">
        <v>0</v>
      </c>
      <c r="K7" s="14">
        <v>0</v>
      </c>
      <c r="L7" s="14">
        <v>0</v>
      </c>
      <c r="M7" s="36"/>
      <c r="N7" s="19">
        <f>L7-G7</f>
        <v>-750</v>
      </c>
      <c r="O7" s="29">
        <v>55.38</v>
      </c>
      <c r="P7" s="29">
        <f>G7*O7</f>
        <v>41535</v>
      </c>
      <c r="Q7" s="108"/>
      <c r="R7" s="6" t="s">
        <v>613</v>
      </c>
      <c r="S7" s="181"/>
      <c r="T7" s="33"/>
      <c r="U7" s="2"/>
    </row>
    <row r="8" spans="1:21" ht="12.75">
      <c r="A8" s="140" t="s">
        <v>600</v>
      </c>
      <c r="B8" s="70">
        <f>B$3*F8</f>
        <v>1292</v>
      </c>
      <c r="C8" s="70">
        <f>B8*C$2</f>
        <v>129.20000000000002</v>
      </c>
      <c r="D8" s="54">
        <f>B8+C8</f>
        <v>1421.2</v>
      </c>
      <c r="E8" s="14">
        <f>D8*E$2</f>
        <v>78.166</v>
      </c>
      <c r="F8" s="14">
        <v>2</v>
      </c>
      <c r="G8" s="14">
        <f>G$3*F8</f>
        <v>1500</v>
      </c>
      <c r="H8" s="14"/>
      <c r="I8" s="14"/>
      <c r="J8" s="14">
        <v>0</v>
      </c>
      <c r="K8" s="14">
        <v>0</v>
      </c>
      <c r="L8" s="14">
        <v>0</v>
      </c>
      <c r="M8" s="36"/>
      <c r="N8" s="19">
        <f>L8-G8</f>
        <v>-1500</v>
      </c>
      <c r="O8" s="29">
        <v>0</v>
      </c>
      <c r="P8" s="29">
        <f>G8*O8</f>
        <v>0</v>
      </c>
      <c r="Q8" s="108"/>
      <c r="R8" s="6"/>
      <c r="S8" s="181"/>
      <c r="T8" s="33"/>
      <c r="U8" s="2"/>
    </row>
    <row r="9" spans="1:21" ht="12.75">
      <c r="A9" s="140"/>
      <c r="B9" s="70"/>
      <c r="C9" s="70"/>
      <c r="D9" s="54"/>
      <c r="E9" s="14"/>
      <c r="F9" s="14"/>
      <c r="G9" s="14"/>
      <c r="H9" s="14"/>
      <c r="I9" s="14"/>
      <c r="J9" s="14"/>
      <c r="K9" s="14"/>
      <c r="L9" s="14"/>
      <c r="M9" s="36"/>
      <c r="N9" s="19"/>
      <c r="O9" s="29"/>
      <c r="P9" s="29"/>
      <c r="Q9" s="108"/>
      <c r="R9"/>
      <c r="S9" s="181"/>
      <c r="T9" s="33"/>
      <c r="U9" s="2"/>
    </row>
    <row r="10" spans="1:21" ht="12.75">
      <c r="A10" s="158" t="s">
        <v>562</v>
      </c>
      <c r="B10" s="70"/>
      <c r="C10" s="70"/>
      <c r="D10" s="54"/>
      <c r="E10" s="14"/>
      <c r="F10" s="14"/>
      <c r="G10" s="14"/>
      <c r="H10" s="14"/>
      <c r="I10" s="14"/>
      <c r="J10" s="14"/>
      <c r="K10" s="14"/>
      <c r="L10" s="14"/>
      <c r="M10" s="36"/>
      <c r="N10" s="19"/>
      <c r="O10" s="29"/>
      <c r="P10" s="29"/>
      <c r="Q10" s="108"/>
      <c r="R10" s="6"/>
      <c r="S10" s="181"/>
      <c r="T10" s="33"/>
      <c r="U10" s="2"/>
    </row>
    <row r="11" spans="1:21" ht="12.75">
      <c r="A11" s="64" t="s">
        <v>170</v>
      </c>
      <c r="B11" s="70">
        <f aca="true" t="shared" si="0" ref="B11:B17">B$3*F11</f>
        <v>646</v>
      </c>
      <c r="C11" s="70">
        <f aca="true" t="shared" si="1" ref="C11:C17">B11*C$2</f>
        <v>64.60000000000001</v>
      </c>
      <c r="D11" s="54">
        <f>B11+C11</f>
        <v>710.6</v>
      </c>
      <c r="E11" s="14">
        <f>D11*E$2</f>
        <v>39.083</v>
      </c>
      <c r="F11" s="14">
        <v>1</v>
      </c>
      <c r="G11" s="14">
        <f>G$3*F11</f>
        <v>750</v>
      </c>
      <c r="H11" s="14"/>
      <c r="I11" s="14" t="s">
        <v>205</v>
      </c>
      <c r="J11" s="14">
        <v>750</v>
      </c>
      <c r="K11" s="14">
        <v>750</v>
      </c>
      <c r="L11" s="14">
        <v>750</v>
      </c>
      <c r="M11" s="36" t="s">
        <v>557</v>
      </c>
      <c r="N11" s="19">
        <f>L11-G11</f>
        <v>0</v>
      </c>
      <c r="O11" s="29">
        <v>34.07</v>
      </c>
      <c r="P11" s="29">
        <f>G11*O11</f>
        <v>25552.5</v>
      </c>
      <c r="Q11" s="108"/>
      <c r="R11" s="6" t="s">
        <v>180</v>
      </c>
      <c r="S11" s="181"/>
      <c r="T11" s="33"/>
      <c r="U11" s="2"/>
    </row>
    <row r="12" spans="1:21" ht="12.75">
      <c r="A12" s="64" t="s">
        <v>276</v>
      </c>
      <c r="B12" s="70">
        <f t="shared" si="0"/>
        <v>1292</v>
      </c>
      <c r="C12" s="70">
        <f t="shared" si="1"/>
        <v>129.20000000000002</v>
      </c>
      <c r="D12" s="54">
        <f>B12+C12</f>
        <v>1421.2</v>
      </c>
      <c r="E12" s="14">
        <f>D12*E$2</f>
        <v>78.166</v>
      </c>
      <c r="F12" s="14">
        <v>2</v>
      </c>
      <c r="G12" s="14">
        <f>G$3*F12</f>
        <v>1500</v>
      </c>
      <c r="H12" s="14"/>
      <c r="I12" s="14" t="s">
        <v>259</v>
      </c>
      <c r="J12" s="14">
        <v>1500</v>
      </c>
      <c r="K12" s="14">
        <v>1500</v>
      </c>
      <c r="L12" s="14">
        <v>1500</v>
      </c>
      <c r="M12" s="36" t="s">
        <v>557</v>
      </c>
      <c r="N12" s="19">
        <f>L12-G12</f>
        <v>0</v>
      </c>
      <c r="O12" s="29">
        <v>1.525</v>
      </c>
      <c r="P12" s="29">
        <f>G12*O12</f>
        <v>2287.5</v>
      </c>
      <c r="Q12" s="108"/>
      <c r="R12" s="6"/>
      <c r="S12" s="181"/>
      <c r="T12" s="33"/>
      <c r="U12" s="2"/>
    </row>
    <row r="13" spans="1:21" ht="12.75">
      <c r="A13" s="64" t="s">
        <v>277</v>
      </c>
      <c r="B13" s="70">
        <f t="shared" si="0"/>
        <v>62.016</v>
      </c>
      <c r="C13" s="70">
        <f t="shared" si="1"/>
        <v>6.2016</v>
      </c>
      <c r="D13" s="54" t="s">
        <v>279</v>
      </c>
      <c r="E13" s="14"/>
      <c r="F13" s="14">
        <v>0.096</v>
      </c>
      <c r="G13" s="14" t="s">
        <v>278</v>
      </c>
      <c r="H13" s="14"/>
      <c r="I13" s="14" t="s">
        <v>259</v>
      </c>
      <c r="J13" s="14" t="s">
        <v>280</v>
      </c>
      <c r="K13" s="14" t="s">
        <v>280</v>
      </c>
      <c r="L13" s="14" t="s">
        <v>280</v>
      </c>
      <c r="M13" s="36" t="s">
        <v>557</v>
      </c>
      <c r="N13" s="19">
        <v>0</v>
      </c>
      <c r="O13" s="29">
        <v>0.907</v>
      </c>
      <c r="P13" s="29">
        <f>75*O13</f>
        <v>68.025</v>
      </c>
      <c r="Q13" s="108"/>
      <c r="R13" s="6"/>
      <c r="S13" s="181"/>
      <c r="T13" s="33"/>
      <c r="U13" s="2"/>
    </row>
    <row r="14" spans="1:21" ht="12.75">
      <c r="A14" s="64" t="s">
        <v>281</v>
      </c>
      <c r="B14" s="70">
        <f t="shared" si="0"/>
        <v>646</v>
      </c>
      <c r="C14" s="70">
        <f t="shared" si="1"/>
        <v>64.60000000000001</v>
      </c>
      <c r="D14" s="54">
        <f>B14+C14</f>
        <v>710.6</v>
      </c>
      <c r="E14" s="14">
        <f>D14*E$2</f>
        <v>39.083</v>
      </c>
      <c r="F14" s="14">
        <v>1</v>
      </c>
      <c r="G14" s="14">
        <f>G$3*F14</f>
        <v>750</v>
      </c>
      <c r="H14" s="14"/>
      <c r="I14" s="14" t="s">
        <v>259</v>
      </c>
      <c r="J14" s="14">
        <v>750</v>
      </c>
      <c r="K14" s="14">
        <v>750</v>
      </c>
      <c r="L14" s="14">
        <v>750</v>
      </c>
      <c r="M14" s="36" t="s">
        <v>557</v>
      </c>
      <c r="N14" s="19">
        <f>L14-G14</f>
        <v>0</v>
      </c>
      <c r="O14" s="29">
        <v>3.426</v>
      </c>
      <c r="P14" s="29">
        <f>G14*O14</f>
        <v>2569.5</v>
      </c>
      <c r="Q14" s="108"/>
      <c r="R14" s="6" t="s">
        <v>601</v>
      </c>
      <c r="S14" s="181"/>
      <c r="T14" s="33"/>
      <c r="U14" s="2"/>
    </row>
    <row r="15" spans="1:21" ht="12.75">
      <c r="A15" s="64" t="s">
        <v>537</v>
      </c>
      <c r="B15" s="70">
        <f t="shared" si="0"/>
        <v>1292</v>
      </c>
      <c r="C15" s="70">
        <f t="shared" si="1"/>
        <v>129.20000000000002</v>
      </c>
      <c r="D15" s="54">
        <f>B15+C15</f>
        <v>1421.2</v>
      </c>
      <c r="E15" s="14">
        <f>D15*E$2</f>
        <v>78.166</v>
      </c>
      <c r="F15" s="14">
        <v>2</v>
      </c>
      <c r="G15" s="14">
        <f>G$3*F15</f>
        <v>1500</v>
      </c>
      <c r="H15" s="14"/>
      <c r="I15" s="14" t="s">
        <v>259</v>
      </c>
      <c r="J15" s="14">
        <v>1600</v>
      </c>
      <c r="K15" s="14">
        <v>1600</v>
      </c>
      <c r="L15" s="14">
        <v>1600</v>
      </c>
      <c r="M15" s="36" t="s">
        <v>557</v>
      </c>
      <c r="N15" s="19">
        <f>L15-G15</f>
        <v>100</v>
      </c>
      <c r="O15" s="29">
        <v>0.01</v>
      </c>
      <c r="P15" s="29">
        <f>G15*O15</f>
        <v>15</v>
      </c>
      <c r="Q15" s="108"/>
      <c r="R15" s="6"/>
      <c r="S15" s="181"/>
      <c r="T15" s="33"/>
      <c r="U15" s="2"/>
    </row>
    <row r="16" spans="1:21" ht="12.75">
      <c r="A16" s="64" t="s">
        <v>538</v>
      </c>
      <c r="B16" s="70">
        <f t="shared" si="0"/>
        <v>1292</v>
      </c>
      <c r="C16" s="70">
        <f t="shared" si="1"/>
        <v>129.20000000000002</v>
      </c>
      <c r="D16" s="54">
        <f>B16+C16</f>
        <v>1421.2</v>
      </c>
      <c r="E16" s="14">
        <f>D16*E$2</f>
        <v>78.166</v>
      </c>
      <c r="F16" s="14">
        <v>2</v>
      </c>
      <c r="G16" s="14">
        <f>G$3*F16</f>
        <v>1500</v>
      </c>
      <c r="H16" s="14"/>
      <c r="I16" s="14" t="s">
        <v>259</v>
      </c>
      <c r="J16" s="14">
        <v>1600</v>
      </c>
      <c r="K16" s="14">
        <v>1600</v>
      </c>
      <c r="L16" s="14">
        <v>1600</v>
      </c>
      <c r="M16" s="36" t="s">
        <v>557</v>
      </c>
      <c r="N16" s="19">
        <f>L16-G16</f>
        <v>100</v>
      </c>
      <c r="O16" s="29">
        <v>0.01</v>
      </c>
      <c r="P16" s="29">
        <f>G16*O16</f>
        <v>15</v>
      </c>
      <c r="Q16" s="108"/>
      <c r="R16" s="6"/>
      <c r="S16" s="181"/>
      <c r="T16" s="33"/>
      <c r="U16" s="2"/>
    </row>
    <row r="17" spans="1:21" ht="12.75">
      <c r="A17" s="64" t="s">
        <v>539</v>
      </c>
      <c r="B17" s="70">
        <f t="shared" si="0"/>
        <v>1292</v>
      </c>
      <c r="C17" s="70">
        <f t="shared" si="1"/>
        <v>129.20000000000002</v>
      </c>
      <c r="D17" s="54">
        <f>B17+C17</f>
        <v>1421.2</v>
      </c>
      <c r="E17" s="14">
        <f>D17*E$2</f>
        <v>78.166</v>
      </c>
      <c r="F17" s="14">
        <v>2</v>
      </c>
      <c r="G17" s="14">
        <f>G$3*F17</f>
        <v>1500</v>
      </c>
      <c r="H17" s="14"/>
      <c r="I17" s="14" t="s">
        <v>259</v>
      </c>
      <c r="J17" s="14">
        <v>1600</v>
      </c>
      <c r="K17" s="14">
        <v>1600</v>
      </c>
      <c r="L17" s="14">
        <v>1600</v>
      </c>
      <c r="M17" s="36" t="s">
        <v>557</v>
      </c>
      <c r="N17" s="19">
        <f>L17-G17</f>
        <v>100</v>
      </c>
      <c r="O17" s="29">
        <v>0.12</v>
      </c>
      <c r="P17" s="29">
        <f>G17*O17</f>
        <v>180</v>
      </c>
      <c r="Q17" s="108"/>
      <c r="R17" s="6"/>
      <c r="S17" s="181"/>
      <c r="T17" s="33"/>
      <c r="U17" s="2"/>
    </row>
    <row r="18" spans="1:21" s="157" customFormat="1" ht="12.75">
      <c r="A18" s="64"/>
      <c r="B18" s="150"/>
      <c r="C18" s="150"/>
      <c r="D18" s="151"/>
      <c r="E18" s="144"/>
      <c r="F18" s="144"/>
      <c r="G18" s="14">
        <f aca="true" t="shared" si="2" ref="G18:G23">G$3*F18</f>
        <v>0</v>
      </c>
      <c r="H18" s="144"/>
      <c r="I18" s="144"/>
      <c r="J18" s="144"/>
      <c r="K18" s="144"/>
      <c r="L18" s="144"/>
      <c r="M18" s="147"/>
      <c r="N18" s="146"/>
      <c r="O18" s="152"/>
      <c r="P18" s="152"/>
      <c r="Q18" s="153"/>
      <c r="R18" s="154"/>
      <c r="S18" s="191"/>
      <c r="T18" s="155"/>
      <c r="U18" s="156"/>
    </row>
    <row r="19" spans="1:21" ht="12.75">
      <c r="A19" s="149" t="s">
        <v>559</v>
      </c>
      <c r="B19" s="70"/>
      <c r="C19" s="70"/>
      <c r="D19" s="54"/>
      <c r="E19" s="14"/>
      <c r="F19" s="14"/>
      <c r="G19" s="14">
        <f t="shared" si="2"/>
        <v>0</v>
      </c>
      <c r="H19" s="14"/>
      <c r="I19" s="14"/>
      <c r="J19" s="14"/>
      <c r="K19" s="14"/>
      <c r="L19" s="14"/>
      <c r="M19" s="36"/>
      <c r="N19" s="19"/>
      <c r="O19" s="29"/>
      <c r="P19" s="29"/>
      <c r="Q19" s="108"/>
      <c r="R19" s="6"/>
      <c r="S19" s="181"/>
      <c r="T19" s="33"/>
      <c r="U19" s="2"/>
    </row>
    <row r="20" spans="1:21" ht="12.75">
      <c r="A20" s="141" t="s">
        <v>264</v>
      </c>
      <c r="B20" s="70">
        <f>B$3*F20</f>
        <v>1292</v>
      </c>
      <c r="C20" s="70">
        <f>B20*C$2</f>
        <v>129.20000000000002</v>
      </c>
      <c r="D20" s="54">
        <f>B20+C20</f>
        <v>1421.2</v>
      </c>
      <c r="E20" s="14">
        <f>D20*E$2</f>
        <v>78.166</v>
      </c>
      <c r="F20" s="40">
        <v>2</v>
      </c>
      <c r="G20" s="14">
        <f t="shared" si="2"/>
        <v>1500</v>
      </c>
      <c r="H20" s="40"/>
      <c r="I20" s="14" t="s">
        <v>259</v>
      </c>
      <c r="J20" s="14">
        <v>1500</v>
      </c>
      <c r="K20" s="36">
        <v>1500</v>
      </c>
      <c r="L20" s="14">
        <v>1500</v>
      </c>
      <c r="M20" s="14" t="s">
        <v>560</v>
      </c>
      <c r="N20" s="19">
        <f>L20-G20</f>
        <v>0</v>
      </c>
      <c r="O20" s="29">
        <v>9.1</v>
      </c>
      <c r="P20" s="29">
        <f>G20*O20</f>
        <v>13650</v>
      </c>
      <c r="Q20" s="108"/>
      <c r="R20" s="4" t="s">
        <v>603</v>
      </c>
      <c r="S20" s="181"/>
      <c r="T20" s="33"/>
      <c r="U20" s="2"/>
    </row>
    <row r="21" spans="1:21" ht="12.75">
      <c r="A21" s="141" t="s">
        <v>265</v>
      </c>
      <c r="B21" s="70">
        <f>B$3*F21</f>
        <v>1292</v>
      </c>
      <c r="C21" s="70">
        <f>B21*C$2</f>
        <v>129.20000000000002</v>
      </c>
      <c r="D21" s="54">
        <f>B21+C21</f>
        <v>1421.2</v>
      </c>
      <c r="E21" s="14">
        <f>D21*E$2</f>
        <v>78.166</v>
      </c>
      <c r="F21" s="40">
        <v>2</v>
      </c>
      <c r="G21" s="14">
        <f t="shared" si="2"/>
        <v>1500</v>
      </c>
      <c r="H21" s="40"/>
      <c r="I21" s="14" t="s">
        <v>259</v>
      </c>
      <c r="J21" s="14">
        <v>1500</v>
      </c>
      <c r="K21" s="36">
        <v>1500</v>
      </c>
      <c r="L21" s="14">
        <v>1500</v>
      </c>
      <c r="M21" s="14" t="s">
        <v>560</v>
      </c>
      <c r="N21" s="19">
        <f>L21-G21</f>
        <v>0</v>
      </c>
      <c r="O21" s="29">
        <v>0.4</v>
      </c>
      <c r="P21" s="29">
        <f>G21*O21</f>
        <v>600</v>
      </c>
      <c r="Q21" s="108"/>
      <c r="R21" s="4"/>
      <c r="S21" s="181"/>
      <c r="T21" s="33"/>
      <c r="U21" s="2"/>
    </row>
    <row r="22" spans="1:21" ht="12.75">
      <c r="A22" s="64" t="s">
        <v>522</v>
      </c>
      <c r="B22" s="70">
        <f>B$3*F22</f>
        <v>2584</v>
      </c>
      <c r="C22" s="70">
        <f>B22*C$2</f>
        <v>258.40000000000003</v>
      </c>
      <c r="D22" s="54">
        <f>B22+C22</f>
        <v>2842.4</v>
      </c>
      <c r="E22" s="14">
        <f>D22*E$2</f>
        <v>156.332</v>
      </c>
      <c r="F22" s="14">
        <v>4</v>
      </c>
      <c r="G22" s="14">
        <f t="shared" si="2"/>
        <v>3000</v>
      </c>
      <c r="H22" s="14"/>
      <c r="I22" s="14" t="s">
        <v>259</v>
      </c>
      <c r="J22" s="14">
        <v>3000</v>
      </c>
      <c r="K22" s="14">
        <v>3000</v>
      </c>
      <c r="L22" s="14">
        <v>3000</v>
      </c>
      <c r="M22" s="36" t="s">
        <v>557</v>
      </c>
      <c r="N22" s="19">
        <f>L22-G22</f>
        <v>0</v>
      </c>
      <c r="O22" s="29">
        <v>0.0432</v>
      </c>
      <c r="P22" s="29">
        <f>G22*O22</f>
        <v>129.6</v>
      </c>
      <c r="Q22" s="108"/>
      <c r="R22" s="6"/>
      <c r="S22" s="181"/>
      <c r="T22" s="33"/>
      <c r="U22" s="2"/>
    </row>
    <row r="23" spans="1:21" ht="12.75">
      <c r="A23" s="64" t="s">
        <v>597</v>
      </c>
      <c r="B23" s="70">
        <f>B$3*F23</f>
        <v>1292</v>
      </c>
      <c r="C23" s="70">
        <f>B23*C$2</f>
        <v>129.20000000000002</v>
      </c>
      <c r="D23" s="54">
        <f>B23+C23</f>
        <v>1421.2</v>
      </c>
      <c r="E23" s="14">
        <f>D23*E$2</f>
        <v>78.166</v>
      </c>
      <c r="F23" s="14">
        <v>2</v>
      </c>
      <c r="G23" s="14">
        <f t="shared" si="2"/>
        <v>1500</v>
      </c>
      <c r="H23" s="14"/>
      <c r="I23" s="14" t="s">
        <v>205</v>
      </c>
      <c r="J23" s="14">
        <v>0</v>
      </c>
      <c r="K23" s="14">
        <v>1580</v>
      </c>
      <c r="L23" s="14">
        <v>0</v>
      </c>
      <c r="M23" s="36"/>
      <c r="N23" s="19">
        <f>L23-G23</f>
        <v>-1500</v>
      </c>
      <c r="O23" s="29">
        <f>P117</f>
        <v>257.12</v>
      </c>
      <c r="P23" s="29">
        <f>G23*O23</f>
        <v>385680</v>
      </c>
      <c r="Q23" s="108"/>
      <c r="R23" s="6"/>
      <c r="S23" s="181"/>
      <c r="T23" s="33"/>
      <c r="U23" s="2"/>
    </row>
    <row r="24" spans="1:21" ht="12.75">
      <c r="A24" s="64"/>
      <c r="B24" s="70"/>
      <c r="C24" s="70"/>
      <c r="D24" s="54"/>
      <c r="E24" s="14"/>
      <c r="F24" s="14"/>
      <c r="G24" s="14"/>
      <c r="H24" s="14"/>
      <c r="I24" s="14"/>
      <c r="J24" s="14"/>
      <c r="K24" s="14"/>
      <c r="L24" s="14"/>
      <c r="M24" s="36"/>
      <c r="N24" s="19"/>
      <c r="O24" s="29"/>
      <c r="P24" s="29"/>
      <c r="Q24" s="108"/>
      <c r="R24" s="6"/>
      <c r="S24" s="181"/>
      <c r="T24" s="33"/>
      <c r="U24" s="2"/>
    </row>
    <row r="25" spans="1:21" ht="12.75">
      <c r="A25" s="149" t="s">
        <v>558</v>
      </c>
      <c r="B25" s="70"/>
      <c r="C25" s="70"/>
      <c r="D25" s="54"/>
      <c r="E25" s="14"/>
      <c r="F25" s="14"/>
      <c r="G25" s="14"/>
      <c r="H25" s="14"/>
      <c r="I25" s="14"/>
      <c r="J25" s="14"/>
      <c r="K25" s="14"/>
      <c r="L25" s="14"/>
      <c r="M25" s="36"/>
      <c r="N25" s="19"/>
      <c r="O25" s="29"/>
      <c r="P25" s="29"/>
      <c r="Q25" s="108"/>
      <c r="R25" s="6"/>
      <c r="S25" s="181"/>
      <c r="T25" s="33"/>
      <c r="U25" s="2"/>
    </row>
    <row r="26" spans="1:21" ht="12.75">
      <c r="A26" s="65" t="s">
        <v>545</v>
      </c>
      <c r="B26" s="70">
        <f aca="true" t="shared" si="3" ref="B26:B35">B$3*F26</f>
        <v>5814</v>
      </c>
      <c r="C26" s="70">
        <f aca="true" t="shared" si="4" ref="C26:C35">B26*C$2</f>
        <v>581.4</v>
      </c>
      <c r="D26" s="54">
        <f aca="true" t="shared" si="5" ref="D26:D35">B26+C26</f>
        <v>6395.4</v>
      </c>
      <c r="E26" s="14">
        <f aca="true" t="shared" si="6" ref="E26:E35">D26*E$2</f>
        <v>351.74699999999996</v>
      </c>
      <c r="F26" s="144">
        <v>9</v>
      </c>
      <c r="G26" s="14">
        <f aca="true" t="shared" si="7" ref="G26:G35">G$3*F26</f>
        <v>6750</v>
      </c>
      <c r="H26" s="14"/>
      <c r="I26" s="14" t="s">
        <v>259</v>
      </c>
      <c r="J26" s="14">
        <v>7000</v>
      </c>
      <c r="K26" s="14">
        <v>7000</v>
      </c>
      <c r="L26" s="14">
        <v>7000</v>
      </c>
      <c r="M26" s="14" t="s">
        <v>557</v>
      </c>
      <c r="N26" s="19">
        <f aca="true" t="shared" si="8" ref="N26:N35">L26-G26</f>
        <v>250</v>
      </c>
      <c r="O26" s="29">
        <v>0.279857142857142</v>
      </c>
      <c r="P26" s="29">
        <f>G26*O26</f>
        <v>1889.0357142857088</v>
      </c>
      <c r="Q26" s="108"/>
      <c r="R26" s="6" t="s">
        <v>199</v>
      </c>
      <c r="S26" s="181"/>
      <c r="T26" s="33"/>
      <c r="U26" s="2"/>
    </row>
    <row r="27" spans="1:21" ht="11.25" customHeight="1">
      <c r="A27" s="65" t="s">
        <v>176</v>
      </c>
      <c r="B27" s="70">
        <f t="shared" si="3"/>
        <v>34238</v>
      </c>
      <c r="C27" s="70">
        <f t="shared" si="4"/>
        <v>3423.8</v>
      </c>
      <c r="D27" s="54">
        <f t="shared" si="5"/>
        <v>37661.8</v>
      </c>
      <c r="E27" s="14">
        <f t="shared" si="6"/>
        <v>2071.3990000000003</v>
      </c>
      <c r="F27" s="144">
        <v>53</v>
      </c>
      <c r="G27" s="14">
        <f t="shared" si="7"/>
        <v>39750</v>
      </c>
      <c r="H27" s="14"/>
      <c r="I27" s="14" t="s">
        <v>205</v>
      </c>
      <c r="J27" s="14">
        <v>40000</v>
      </c>
      <c r="K27" s="144">
        <v>40000</v>
      </c>
      <c r="L27" s="14">
        <v>40000</v>
      </c>
      <c r="M27" s="14" t="s">
        <v>557</v>
      </c>
      <c r="N27" s="19">
        <f t="shared" si="8"/>
        <v>250</v>
      </c>
      <c r="O27" s="29">
        <v>0.0917368421052631</v>
      </c>
      <c r="P27" s="29">
        <f>G27*O27</f>
        <v>3646.539473684208</v>
      </c>
      <c r="Q27" s="108"/>
      <c r="R27" s="6" t="s">
        <v>200</v>
      </c>
      <c r="S27" s="181"/>
      <c r="T27" s="33"/>
      <c r="U27" s="2"/>
    </row>
    <row r="28" spans="1:21" ht="12.75">
      <c r="A28" s="141" t="s">
        <v>271</v>
      </c>
      <c r="B28" s="70">
        <f t="shared" si="3"/>
        <v>1938</v>
      </c>
      <c r="C28" s="70">
        <f t="shared" si="4"/>
        <v>193.8</v>
      </c>
      <c r="D28" s="54">
        <f t="shared" si="5"/>
        <v>2131.8</v>
      </c>
      <c r="E28" s="14">
        <f t="shared" si="6"/>
        <v>117.24900000000001</v>
      </c>
      <c r="F28" s="144">
        <v>3</v>
      </c>
      <c r="G28" s="14">
        <f t="shared" si="7"/>
        <v>2250</v>
      </c>
      <c r="H28" s="40"/>
      <c r="I28" s="14" t="s">
        <v>259</v>
      </c>
      <c r="J28" s="14">
        <v>4000</v>
      </c>
      <c r="K28" s="14">
        <v>4000</v>
      </c>
      <c r="L28" s="14">
        <v>4000</v>
      </c>
      <c r="M28" s="14" t="s">
        <v>557</v>
      </c>
      <c r="N28" s="19">
        <f t="shared" si="8"/>
        <v>1750</v>
      </c>
      <c r="O28" s="29">
        <v>2.4</v>
      </c>
      <c r="P28" s="29">
        <f aca="true" t="shared" si="9" ref="P28:P35">G28*O28</f>
        <v>5400</v>
      </c>
      <c r="Q28" s="108"/>
      <c r="R28" s="4"/>
      <c r="S28" s="181"/>
      <c r="T28" s="33"/>
      <c r="U28" s="2"/>
    </row>
    <row r="29" spans="1:21" ht="12.75">
      <c r="A29" s="65" t="s">
        <v>177</v>
      </c>
      <c r="B29" s="70">
        <f t="shared" si="3"/>
        <v>31008</v>
      </c>
      <c r="C29" s="70">
        <f t="shared" si="4"/>
        <v>3100.8</v>
      </c>
      <c r="D29" s="54">
        <f t="shared" si="5"/>
        <v>34108.8</v>
      </c>
      <c r="E29" s="14">
        <f t="shared" si="6"/>
        <v>1875.9840000000002</v>
      </c>
      <c r="F29" s="144">
        <v>48</v>
      </c>
      <c r="G29" s="14">
        <f t="shared" si="7"/>
        <v>36000</v>
      </c>
      <c r="H29" s="14"/>
      <c r="I29" s="14" t="s">
        <v>259</v>
      </c>
      <c r="J29" s="14">
        <v>40000</v>
      </c>
      <c r="K29" s="14">
        <v>40000</v>
      </c>
      <c r="L29" s="14">
        <v>40000</v>
      </c>
      <c r="M29" s="14" t="s">
        <v>557</v>
      </c>
      <c r="N29" s="19">
        <f t="shared" si="8"/>
        <v>4000</v>
      </c>
      <c r="O29" s="29">
        <v>0.006232</v>
      </c>
      <c r="P29" s="29">
        <f t="shared" si="9"/>
        <v>224.35199999999998</v>
      </c>
      <c r="Q29" s="108"/>
      <c r="R29" s="6" t="s">
        <v>202</v>
      </c>
      <c r="S29" s="181"/>
      <c r="T29" s="33"/>
      <c r="U29" s="2"/>
    </row>
    <row r="30" spans="1:21" ht="12.75">
      <c r="A30" s="141" t="s">
        <v>272</v>
      </c>
      <c r="B30" s="70">
        <f t="shared" si="3"/>
        <v>15504</v>
      </c>
      <c r="C30" s="70">
        <f t="shared" si="4"/>
        <v>1550.4</v>
      </c>
      <c r="D30" s="54">
        <f t="shared" si="5"/>
        <v>17054.4</v>
      </c>
      <c r="E30" s="14">
        <f t="shared" si="6"/>
        <v>937.9920000000001</v>
      </c>
      <c r="F30" s="144">
        <v>24</v>
      </c>
      <c r="G30" s="14">
        <f t="shared" si="7"/>
        <v>18000</v>
      </c>
      <c r="H30" s="40"/>
      <c r="I30" s="14" t="s">
        <v>205</v>
      </c>
      <c r="J30" s="14">
        <v>20000</v>
      </c>
      <c r="K30" s="144">
        <v>20000</v>
      </c>
      <c r="L30" s="14">
        <v>20000</v>
      </c>
      <c r="M30" s="14"/>
      <c r="N30" s="19">
        <f t="shared" si="8"/>
        <v>2000</v>
      </c>
      <c r="O30" s="29">
        <v>3.4</v>
      </c>
      <c r="P30" s="29">
        <f t="shared" si="9"/>
        <v>61200</v>
      </c>
      <c r="Q30" s="108"/>
      <c r="R30" s="4"/>
      <c r="S30" s="181"/>
      <c r="T30" s="33"/>
      <c r="U30" s="2"/>
    </row>
    <row r="31" spans="1:21" ht="12.75">
      <c r="A31" s="141" t="s">
        <v>273</v>
      </c>
      <c r="B31" s="70">
        <f t="shared" si="3"/>
        <v>16796</v>
      </c>
      <c r="C31" s="70">
        <f t="shared" si="4"/>
        <v>1679.6000000000001</v>
      </c>
      <c r="D31" s="54">
        <f t="shared" si="5"/>
        <v>18475.6</v>
      </c>
      <c r="E31" s="14">
        <f t="shared" si="6"/>
        <v>1016.1579999999999</v>
      </c>
      <c r="F31" s="144">
        <v>26</v>
      </c>
      <c r="G31" s="14">
        <f t="shared" si="7"/>
        <v>19500</v>
      </c>
      <c r="H31" s="40"/>
      <c r="I31" s="14" t="s">
        <v>205</v>
      </c>
      <c r="J31" s="14">
        <v>20000</v>
      </c>
      <c r="K31" s="144">
        <v>20000</v>
      </c>
      <c r="L31" s="14">
        <v>20000</v>
      </c>
      <c r="M31" s="14"/>
      <c r="N31" s="19">
        <f t="shared" si="8"/>
        <v>500</v>
      </c>
      <c r="O31" s="29">
        <v>4.4</v>
      </c>
      <c r="P31" s="29">
        <f t="shared" si="9"/>
        <v>85800</v>
      </c>
      <c r="Q31" s="108"/>
      <c r="R31" s="4"/>
      <c r="S31" s="181"/>
      <c r="T31" s="33"/>
      <c r="U31" s="2"/>
    </row>
    <row r="32" spans="1:21" ht="12.75">
      <c r="A32" s="141" t="s">
        <v>178</v>
      </c>
      <c r="B32" s="70">
        <f t="shared" si="3"/>
        <v>82042</v>
      </c>
      <c r="C32" s="70">
        <f t="shared" si="4"/>
        <v>8204.2</v>
      </c>
      <c r="D32" s="54">
        <f t="shared" si="5"/>
        <v>90246.2</v>
      </c>
      <c r="E32" s="14">
        <f t="shared" si="6"/>
        <v>4963.541</v>
      </c>
      <c r="F32" s="144">
        <v>127</v>
      </c>
      <c r="G32" s="14">
        <f t="shared" si="7"/>
        <v>95250</v>
      </c>
      <c r="H32" s="14"/>
      <c r="I32" s="14" t="s">
        <v>205</v>
      </c>
      <c r="J32" s="14">
        <v>96000</v>
      </c>
      <c r="K32" s="144">
        <v>96000</v>
      </c>
      <c r="L32" s="14">
        <v>96000</v>
      </c>
      <c r="M32" s="14"/>
      <c r="N32" s="19">
        <f t="shared" si="8"/>
        <v>750</v>
      </c>
      <c r="O32" s="29">
        <v>0.006232</v>
      </c>
      <c r="P32" s="29">
        <f t="shared" si="9"/>
        <v>593.598</v>
      </c>
      <c r="Q32" s="108"/>
      <c r="R32" s="4"/>
      <c r="S32" s="181"/>
      <c r="T32" s="33"/>
      <c r="U32" s="2"/>
    </row>
    <row r="33" spans="1:21" ht="12.75">
      <c r="A33" s="141" t="s">
        <v>274</v>
      </c>
      <c r="B33" s="70">
        <f t="shared" si="3"/>
        <v>5168</v>
      </c>
      <c r="C33" s="70">
        <f t="shared" si="4"/>
        <v>516.8000000000001</v>
      </c>
      <c r="D33" s="54">
        <f t="shared" si="5"/>
        <v>5684.8</v>
      </c>
      <c r="E33" s="14">
        <f t="shared" si="6"/>
        <v>312.664</v>
      </c>
      <c r="F33" s="144">
        <v>8</v>
      </c>
      <c r="G33" s="14">
        <f t="shared" si="7"/>
        <v>6000</v>
      </c>
      <c r="H33" s="40"/>
      <c r="I33" s="14" t="s">
        <v>205</v>
      </c>
      <c r="J33" s="14">
        <v>8000</v>
      </c>
      <c r="K33" s="144">
        <v>8000</v>
      </c>
      <c r="L33" s="14">
        <v>8000</v>
      </c>
      <c r="M33" s="14"/>
      <c r="N33" s="19">
        <f t="shared" si="8"/>
        <v>2000</v>
      </c>
      <c r="O33" s="29">
        <v>6.4</v>
      </c>
      <c r="P33" s="29">
        <f t="shared" si="9"/>
        <v>38400</v>
      </c>
      <c r="Q33" s="108"/>
      <c r="R33" s="4"/>
      <c r="S33" s="181"/>
      <c r="T33" s="33"/>
      <c r="U33" s="2"/>
    </row>
    <row r="34" spans="1:21" ht="12.75">
      <c r="A34" s="141" t="s">
        <v>674</v>
      </c>
      <c r="B34" s="70">
        <f t="shared" si="3"/>
        <v>5168</v>
      </c>
      <c r="C34" s="70">
        <f t="shared" si="4"/>
        <v>516.8000000000001</v>
      </c>
      <c r="D34" s="54">
        <f t="shared" si="5"/>
        <v>5684.8</v>
      </c>
      <c r="E34" s="14">
        <f t="shared" si="6"/>
        <v>312.664</v>
      </c>
      <c r="F34" s="144">
        <v>8</v>
      </c>
      <c r="G34" s="14">
        <f t="shared" si="7"/>
        <v>6000</v>
      </c>
      <c r="H34" s="40"/>
      <c r="I34" s="14" t="s">
        <v>205</v>
      </c>
      <c r="J34" s="14">
        <v>6000</v>
      </c>
      <c r="K34" s="144">
        <v>6000</v>
      </c>
      <c r="L34" s="14">
        <v>6000</v>
      </c>
      <c r="M34" s="14"/>
      <c r="N34" s="19">
        <f t="shared" si="8"/>
        <v>0</v>
      </c>
      <c r="O34" s="29">
        <v>0.293</v>
      </c>
      <c r="P34" s="29">
        <f t="shared" si="9"/>
        <v>1758</v>
      </c>
      <c r="Q34" s="108"/>
      <c r="R34" s="4"/>
      <c r="S34" s="181"/>
      <c r="T34" s="33"/>
      <c r="U34" s="2"/>
    </row>
    <row r="35" spans="1:21" ht="12.75">
      <c r="A35" s="141" t="s">
        <v>270</v>
      </c>
      <c r="B35" s="70">
        <f t="shared" si="3"/>
        <v>5168</v>
      </c>
      <c r="C35" s="70">
        <f t="shared" si="4"/>
        <v>516.8000000000001</v>
      </c>
      <c r="D35" s="54">
        <f t="shared" si="5"/>
        <v>5684.8</v>
      </c>
      <c r="E35" s="14">
        <f t="shared" si="6"/>
        <v>312.664</v>
      </c>
      <c r="F35" s="144">
        <v>8</v>
      </c>
      <c r="G35" s="14">
        <f t="shared" si="7"/>
        <v>6000</v>
      </c>
      <c r="H35" s="40"/>
      <c r="I35" s="14" t="s">
        <v>259</v>
      </c>
      <c r="J35" s="14">
        <v>8000</v>
      </c>
      <c r="K35" s="14">
        <v>8000</v>
      </c>
      <c r="L35" s="14">
        <v>8000</v>
      </c>
      <c r="M35" s="14" t="s">
        <v>557</v>
      </c>
      <c r="N35" s="19">
        <f t="shared" si="8"/>
        <v>2000</v>
      </c>
      <c r="O35" s="29">
        <v>1.4</v>
      </c>
      <c r="P35" s="29">
        <f t="shared" si="9"/>
        <v>8400</v>
      </c>
      <c r="Q35" s="108"/>
      <c r="R35" s="4"/>
      <c r="S35" s="181"/>
      <c r="T35" s="33"/>
      <c r="U35" s="2"/>
    </row>
    <row r="36" spans="1:21" ht="12.75">
      <c r="A36" s="64" t="s">
        <v>194</v>
      </c>
      <c r="B36" s="70">
        <f aca="true" t="shared" si="10" ref="B36:B48">B$3*F36</f>
        <v>16796</v>
      </c>
      <c r="C36" s="70">
        <f aca="true" t="shared" si="11" ref="C36:C48">B36*C$2</f>
        <v>1679.6000000000001</v>
      </c>
      <c r="D36" s="54">
        <f aca="true" t="shared" si="12" ref="D36:D48">B36+C36</f>
        <v>18475.6</v>
      </c>
      <c r="E36" s="14">
        <f aca="true" t="shared" si="13" ref="E36:E48">D36*E$2</f>
        <v>1016.1579999999999</v>
      </c>
      <c r="F36" s="144">
        <v>26</v>
      </c>
      <c r="G36" s="14">
        <f>G$3*F36</f>
        <v>19500</v>
      </c>
      <c r="H36" s="14"/>
      <c r="I36" s="14" t="s">
        <v>259</v>
      </c>
      <c r="J36" s="14">
        <v>21000</v>
      </c>
      <c r="K36" s="14">
        <v>21000</v>
      </c>
      <c r="L36" s="14">
        <v>21000</v>
      </c>
      <c r="M36" s="14" t="s">
        <v>557</v>
      </c>
      <c r="N36" s="19">
        <f aca="true" t="shared" si="14" ref="N36:N48">L36-G36</f>
        <v>1500</v>
      </c>
      <c r="O36" s="29">
        <v>0.043624</v>
      </c>
      <c r="P36" s="29">
        <f aca="true" t="shared" si="15" ref="P36:P48">G36*O36</f>
        <v>850.668</v>
      </c>
      <c r="Q36" s="108"/>
      <c r="R36" s="6" t="s">
        <v>193</v>
      </c>
      <c r="S36" s="181"/>
      <c r="T36" s="33"/>
      <c r="U36" s="2"/>
    </row>
    <row r="37" spans="1:21" ht="12.75">
      <c r="A37" s="66" t="s">
        <v>86</v>
      </c>
      <c r="B37" s="70">
        <f t="shared" si="10"/>
        <v>5168</v>
      </c>
      <c r="C37" s="70">
        <f t="shared" si="11"/>
        <v>516.8000000000001</v>
      </c>
      <c r="D37" s="54">
        <f t="shared" si="12"/>
        <v>5684.8</v>
      </c>
      <c r="E37" s="14">
        <f t="shared" si="13"/>
        <v>312.664</v>
      </c>
      <c r="F37" s="144">
        <v>8</v>
      </c>
      <c r="G37" s="14">
        <f>G$3*F37</f>
        <v>6000</v>
      </c>
      <c r="H37" s="14"/>
      <c r="I37" s="14" t="s">
        <v>259</v>
      </c>
      <c r="J37" s="14">
        <v>6000</v>
      </c>
      <c r="K37" s="14">
        <v>6000</v>
      </c>
      <c r="L37" s="14">
        <v>6000</v>
      </c>
      <c r="M37" s="14" t="s">
        <v>557</v>
      </c>
      <c r="N37" s="19">
        <f t="shared" si="14"/>
        <v>0</v>
      </c>
      <c r="O37" s="29">
        <v>0.011685</v>
      </c>
      <c r="P37" s="29">
        <f t="shared" si="15"/>
        <v>70.11</v>
      </c>
      <c r="Q37" s="108"/>
      <c r="R37" s="6" t="s">
        <v>195</v>
      </c>
      <c r="S37" s="181"/>
      <c r="T37" s="33"/>
      <c r="U37" s="2"/>
    </row>
    <row r="38" spans="1:21" ht="12.75">
      <c r="A38" s="65" t="s">
        <v>91</v>
      </c>
      <c r="B38" s="70">
        <f t="shared" si="10"/>
        <v>646</v>
      </c>
      <c r="C38" s="70">
        <f t="shared" si="11"/>
        <v>64.60000000000001</v>
      </c>
      <c r="D38" s="54">
        <f t="shared" si="12"/>
        <v>710.6</v>
      </c>
      <c r="E38" s="14">
        <f t="shared" si="13"/>
        <v>39.083</v>
      </c>
      <c r="F38" s="144">
        <v>1</v>
      </c>
      <c r="G38" s="14">
        <v>768</v>
      </c>
      <c r="H38" s="14"/>
      <c r="I38" s="14" t="s">
        <v>259</v>
      </c>
      <c r="J38" s="14">
        <v>768</v>
      </c>
      <c r="K38" s="14">
        <v>768</v>
      </c>
      <c r="L38" s="14">
        <v>768</v>
      </c>
      <c r="M38" s="36"/>
      <c r="N38" s="19">
        <f t="shared" si="14"/>
        <v>0</v>
      </c>
      <c r="O38" s="29">
        <v>75.64</v>
      </c>
      <c r="P38" s="29">
        <f t="shared" si="15"/>
        <v>58091.520000000004</v>
      </c>
      <c r="Q38" s="108"/>
      <c r="R38" s="6" t="s">
        <v>201</v>
      </c>
      <c r="S38" s="181"/>
      <c r="T38" s="33"/>
      <c r="U38" s="2"/>
    </row>
    <row r="39" spans="1:21" ht="12.75">
      <c r="A39" s="64" t="s">
        <v>544</v>
      </c>
      <c r="B39" s="70">
        <f t="shared" si="10"/>
        <v>1292</v>
      </c>
      <c r="C39" s="70">
        <f t="shared" si="11"/>
        <v>129.20000000000002</v>
      </c>
      <c r="D39" s="54">
        <f t="shared" si="12"/>
        <v>1421.2</v>
      </c>
      <c r="E39" s="14">
        <f t="shared" si="13"/>
        <v>78.166</v>
      </c>
      <c r="F39" s="144">
        <v>2</v>
      </c>
      <c r="G39" s="14">
        <f aca="true" t="shared" si="16" ref="G39:G48">G$3*F39</f>
        <v>1500</v>
      </c>
      <c r="H39" s="14"/>
      <c r="I39" s="14" t="s">
        <v>259</v>
      </c>
      <c r="J39" s="14">
        <v>1550</v>
      </c>
      <c r="K39" s="14">
        <v>1550</v>
      </c>
      <c r="L39" s="14">
        <v>1550</v>
      </c>
      <c r="M39" s="36" t="s">
        <v>557</v>
      </c>
      <c r="N39" s="19">
        <f t="shared" si="14"/>
        <v>50</v>
      </c>
      <c r="O39" s="29">
        <v>18.75</v>
      </c>
      <c r="P39" s="29">
        <f t="shared" si="15"/>
        <v>28125</v>
      </c>
      <c r="Q39" s="108"/>
      <c r="R39" s="6" t="s">
        <v>182</v>
      </c>
      <c r="S39" s="181"/>
      <c r="T39" s="33"/>
      <c r="U39" s="2"/>
    </row>
    <row r="40" spans="1:21" ht="12.75">
      <c r="A40" s="140" t="s">
        <v>90</v>
      </c>
      <c r="B40" s="70">
        <f t="shared" si="10"/>
        <v>5814</v>
      </c>
      <c r="C40" s="70">
        <f t="shared" si="11"/>
        <v>581.4</v>
      </c>
      <c r="D40" s="54">
        <f t="shared" si="12"/>
        <v>6395.4</v>
      </c>
      <c r="E40" s="14">
        <f t="shared" si="13"/>
        <v>351.74699999999996</v>
      </c>
      <c r="F40" s="144">
        <v>9</v>
      </c>
      <c r="G40" s="14">
        <f t="shared" si="16"/>
        <v>6750</v>
      </c>
      <c r="H40" s="14"/>
      <c r="I40" s="14" t="s">
        <v>259</v>
      </c>
      <c r="J40" s="14">
        <v>6805</v>
      </c>
      <c r="K40" s="14">
        <v>6805</v>
      </c>
      <c r="L40" s="14">
        <v>6805</v>
      </c>
      <c r="M40" s="14" t="s">
        <v>557</v>
      </c>
      <c r="N40" s="19">
        <f t="shared" si="14"/>
        <v>55</v>
      </c>
      <c r="O40" s="29">
        <v>0.494930198383541</v>
      </c>
      <c r="P40" s="29">
        <f t="shared" si="15"/>
        <v>3340.778839088902</v>
      </c>
      <c r="Q40" s="114"/>
      <c r="R40" s="6" t="s">
        <v>190</v>
      </c>
      <c r="S40" s="181"/>
      <c r="T40" s="33"/>
      <c r="U40" s="2"/>
    </row>
    <row r="41" spans="1:21" ht="12.75">
      <c r="A41" s="140" t="s">
        <v>263</v>
      </c>
      <c r="B41" s="70">
        <f t="shared" si="10"/>
        <v>646</v>
      </c>
      <c r="C41" s="70">
        <f t="shared" si="11"/>
        <v>64.60000000000001</v>
      </c>
      <c r="D41" s="54">
        <f t="shared" si="12"/>
        <v>710.6</v>
      </c>
      <c r="E41" s="14">
        <f t="shared" si="13"/>
        <v>39.083</v>
      </c>
      <c r="F41" s="144">
        <v>1</v>
      </c>
      <c r="G41" s="14">
        <f t="shared" si="16"/>
        <v>750</v>
      </c>
      <c r="H41" s="14"/>
      <c r="I41" s="14" t="s">
        <v>259</v>
      </c>
      <c r="J41" s="14">
        <v>750</v>
      </c>
      <c r="K41" s="14">
        <v>750</v>
      </c>
      <c r="L41" s="14">
        <v>750</v>
      </c>
      <c r="M41" s="14" t="s">
        <v>557</v>
      </c>
      <c r="N41" s="19">
        <f t="shared" si="14"/>
        <v>0</v>
      </c>
      <c r="O41" s="29">
        <v>2.644</v>
      </c>
      <c r="P41" s="29">
        <f t="shared" si="15"/>
        <v>1983</v>
      </c>
      <c r="Q41" s="114"/>
      <c r="R41" s="6" t="s">
        <v>189</v>
      </c>
      <c r="S41" s="181"/>
      <c r="T41" s="33"/>
      <c r="U41" s="2"/>
    </row>
    <row r="42" spans="1:21" ht="12.75">
      <c r="A42" s="64" t="s">
        <v>98</v>
      </c>
      <c r="B42" s="70">
        <f t="shared" si="10"/>
        <v>646</v>
      </c>
      <c r="C42" s="70">
        <f t="shared" si="11"/>
        <v>64.60000000000001</v>
      </c>
      <c r="D42" s="54">
        <f t="shared" si="12"/>
        <v>710.6</v>
      </c>
      <c r="E42" s="14">
        <f t="shared" si="13"/>
        <v>39.083</v>
      </c>
      <c r="F42" s="144">
        <v>1</v>
      </c>
      <c r="G42" s="14">
        <f t="shared" si="16"/>
        <v>750</v>
      </c>
      <c r="H42" s="14"/>
      <c r="I42" s="14" t="s">
        <v>259</v>
      </c>
      <c r="J42" s="14">
        <v>750</v>
      </c>
      <c r="K42" s="14">
        <v>750</v>
      </c>
      <c r="L42" s="14">
        <v>750</v>
      </c>
      <c r="M42" s="14" t="s">
        <v>557</v>
      </c>
      <c r="N42" s="19">
        <f t="shared" si="14"/>
        <v>0</v>
      </c>
      <c r="O42" s="29">
        <v>5.116</v>
      </c>
      <c r="P42" s="29">
        <f t="shared" si="15"/>
        <v>3836.9999999999995</v>
      </c>
      <c r="Q42" s="114"/>
      <c r="R42" s="6" t="s">
        <v>185</v>
      </c>
      <c r="S42" s="181"/>
      <c r="T42" s="33"/>
      <c r="U42" s="2"/>
    </row>
    <row r="43" spans="1:21" ht="12.75">
      <c r="A43" s="65" t="s">
        <v>111</v>
      </c>
      <c r="B43" s="70">
        <f t="shared" si="10"/>
        <v>5168</v>
      </c>
      <c r="C43" s="70">
        <f t="shared" si="11"/>
        <v>516.8000000000001</v>
      </c>
      <c r="D43" s="54">
        <f t="shared" si="12"/>
        <v>5684.8</v>
      </c>
      <c r="E43" s="14">
        <f t="shared" si="13"/>
        <v>312.664</v>
      </c>
      <c r="F43" s="144">
        <v>8</v>
      </c>
      <c r="G43" s="14">
        <f t="shared" si="16"/>
        <v>6000</v>
      </c>
      <c r="H43" s="14"/>
      <c r="I43" s="14" t="s">
        <v>259</v>
      </c>
      <c r="J43" s="14">
        <v>6050</v>
      </c>
      <c r="K43" s="14">
        <v>6000</v>
      </c>
      <c r="L43" s="14">
        <v>6050</v>
      </c>
      <c r="M43" s="14" t="s">
        <v>557</v>
      </c>
      <c r="N43" s="19">
        <f t="shared" si="14"/>
        <v>50</v>
      </c>
      <c r="O43" s="29">
        <v>4.27</v>
      </c>
      <c r="P43" s="29">
        <f t="shared" si="15"/>
        <v>25619.999999999996</v>
      </c>
      <c r="Q43" s="108"/>
      <c r="R43" s="6" t="s">
        <v>187</v>
      </c>
      <c r="S43" s="181"/>
      <c r="T43" s="33"/>
      <c r="U43" s="2"/>
    </row>
    <row r="44" spans="1:21" ht="12.75">
      <c r="A44" s="64" t="s">
        <v>109</v>
      </c>
      <c r="B44" s="70">
        <f t="shared" si="10"/>
        <v>2584</v>
      </c>
      <c r="C44" s="70">
        <f t="shared" si="11"/>
        <v>258.40000000000003</v>
      </c>
      <c r="D44" s="54">
        <f t="shared" si="12"/>
        <v>2842.4</v>
      </c>
      <c r="E44" s="14">
        <f t="shared" si="13"/>
        <v>156.332</v>
      </c>
      <c r="F44" s="144">
        <v>4</v>
      </c>
      <c r="G44" s="14">
        <f t="shared" si="16"/>
        <v>3000</v>
      </c>
      <c r="H44" s="14"/>
      <c r="I44" s="14" t="s">
        <v>259</v>
      </c>
      <c r="J44" s="14">
        <v>3000</v>
      </c>
      <c r="K44" s="14">
        <v>3000</v>
      </c>
      <c r="L44" s="14">
        <v>3000</v>
      </c>
      <c r="M44" s="14" t="s">
        <v>557</v>
      </c>
      <c r="N44" s="19">
        <f t="shared" si="14"/>
        <v>0</v>
      </c>
      <c r="O44" s="29">
        <v>0.10906</v>
      </c>
      <c r="P44" s="29">
        <f t="shared" si="15"/>
        <v>327.18</v>
      </c>
      <c r="Q44" s="108"/>
      <c r="R44" s="6" t="s">
        <v>186</v>
      </c>
      <c r="S44" s="181"/>
      <c r="T44" s="33"/>
      <c r="U44" s="2"/>
    </row>
    <row r="45" spans="1:21" ht="12.75">
      <c r="A45" s="64" t="s">
        <v>107</v>
      </c>
      <c r="B45" s="70">
        <f t="shared" si="10"/>
        <v>2584</v>
      </c>
      <c r="C45" s="70">
        <f t="shared" si="11"/>
        <v>258.40000000000003</v>
      </c>
      <c r="D45" s="54">
        <f t="shared" si="12"/>
        <v>2842.4</v>
      </c>
      <c r="E45" s="14">
        <f t="shared" si="13"/>
        <v>156.332</v>
      </c>
      <c r="F45" s="144">
        <v>4</v>
      </c>
      <c r="G45" s="14">
        <f t="shared" si="16"/>
        <v>3000</v>
      </c>
      <c r="H45" s="14"/>
      <c r="I45" s="14" t="s">
        <v>259</v>
      </c>
      <c r="J45" s="14">
        <v>3000</v>
      </c>
      <c r="K45" s="14">
        <v>3000</v>
      </c>
      <c r="L45" s="14">
        <v>3000</v>
      </c>
      <c r="M45" s="14" t="s">
        <v>557</v>
      </c>
      <c r="N45" s="19">
        <f t="shared" si="14"/>
        <v>0</v>
      </c>
      <c r="O45" s="29">
        <v>2.8044</v>
      </c>
      <c r="P45" s="29">
        <f t="shared" si="15"/>
        <v>8413.199999999999</v>
      </c>
      <c r="Q45" s="114"/>
      <c r="R45" s="6" t="s">
        <v>184</v>
      </c>
      <c r="S45" s="181"/>
      <c r="T45" s="33"/>
      <c r="U45" s="2"/>
    </row>
    <row r="46" spans="1:21" ht="12.75">
      <c r="A46" s="65" t="s">
        <v>105</v>
      </c>
      <c r="B46" s="70">
        <f t="shared" si="10"/>
        <v>2584</v>
      </c>
      <c r="C46" s="70">
        <f t="shared" si="11"/>
        <v>258.40000000000003</v>
      </c>
      <c r="D46" s="54">
        <f t="shared" si="12"/>
        <v>2842.4</v>
      </c>
      <c r="E46" s="14">
        <f t="shared" si="13"/>
        <v>156.332</v>
      </c>
      <c r="F46" s="144">
        <v>4</v>
      </c>
      <c r="G46" s="14">
        <f t="shared" si="16"/>
        <v>3000</v>
      </c>
      <c r="H46" s="14"/>
      <c r="I46" s="14" t="s">
        <v>205</v>
      </c>
      <c r="J46" s="14">
        <v>3025</v>
      </c>
      <c r="K46" s="144">
        <v>3025</v>
      </c>
      <c r="L46" s="14">
        <v>3025</v>
      </c>
      <c r="M46" s="14"/>
      <c r="N46" s="19">
        <f t="shared" si="14"/>
        <v>25</v>
      </c>
      <c r="O46" s="29">
        <v>0.0976</v>
      </c>
      <c r="P46" s="29">
        <f t="shared" si="15"/>
        <v>292.8</v>
      </c>
      <c r="Q46" s="114"/>
      <c r="R46" s="6" t="s">
        <v>188</v>
      </c>
      <c r="S46" s="181"/>
      <c r="T46" s="33"/>
      <c r="U46" s="2"/>
    </row>
    <row r="47" spans="1:21" ht="12.75">
      <c r="A47" s="64" t="s">
        <v>543</v>
      </c>
      <c r="B47" s="70">
        <f t="shared" si="10"/>
        <v>3876</v>
      </c>
      <c r="C47" s="70">
        <f t="shared" si="11"/>
        <v>387.6</v>
      </c>
      <c r="D47" s="54">
        <f t="shared" si="12"/>
        <v>4263.6</v>
      </c>
      <c r="E47" s="14">
        <f t="shared" si="13"/>
        <v>234.49800000000002</v>
      </c>
      <c r="F47" s="144">
        <v>6</v>
      </c>
      <c r="G47" s="14">
        <f t="shared" si="16"/>
        <v>4500</v>
      </c>
      <c r="H47" s="14"/>
      <c r="I47" s="14" t="s">
        <v>259</v>
      </c>
      <c r="J47" s="14">
        <v>4650</v>
      </c>
      <c r="K47" s="14">
        <v>4650</v>
      </c>
      <c r="L47" s="14">
        <v>4650</v>
      </c>
      <c r="M47" s="36" t="s">
        <v>557</v>
      </c>
      <c r="N47" s="19">
        <f t="shared" si="14"/>
        <v>150</v>
      </c>
      <c r="O47" s="29">
        <v>5.5</v>
      </c>
      <c r="P47" s="29">
        <f t="shared" si="15"/>
        <v>24750</v>
      </c>
      <c r="Q47" s="108"/>
      <c r="R47" s="4"/>
      <c r="S47" s="181"/>
      <c r="T47" s="33"/>
      <c r="U47" s="2"/>
    </row>
    <row r="48" spans="1:21" ht="12.75">
      <c r="A48" s="64" t="s">
        <v>275</v>
      </c>
      <c r="B48" s="70">
        <f t="shared" si="10"/>
        <v>5168</v>
      </c>
      <c r="C48" s="70">
        <f t="shared" si="11"/>
        <v>516.8000000000001</v>
      </c>
      <c r="D48" s="54">
        <f t="shared" si="12"/>
        <v>5684.8</v>
      </c>
      <c r="E48" s="14">
        <f t="shared" si="13"/>
        <v>312.664</v>
      </c>
      <c r="F48" s="144">
        <v>8</v>
      </c>
      <c r="G48" s="14">
        <f t="shared" si="16"/>
        <v>6000</v>
      </c>
      <c r="H48" s="14"/>
      <c r="I48" s="14" t="s">
        <v>259</v>
      </c>
      <c r="J48" s="14">
        <v>6000</v>
      </c>
      <c r="K48" s="14">
        <v>6000</v>
      </c>
      <c r="L48" s="14">
        <v>6000</v>
      </c>
      <c r="M48" s="36" t="s">
        <v>557</v>
      </c>
      <c r="N48" s="19">
        <f t="shared" si="14"/>
        <v>0</v>
      </c>
      <c r="O48" s="29">
        <v>19.67</v>
      </c>
      <c r="P48" s="29">
        <f t="shared" si="15"/>
        <v>118020.00000000001</v>
      </c>
      <c r="Q48" s="108"/>
      <c r="R48" s="6" t="s">
        <v>183</v>
      </c>
      <c r="S48" s="181"/>
      <c r="T48" s="33"/>
      <c r="U48" s="2"/>
    </row>
    <row r="49" spans="1:21" ht="12.75">
      <c r="A49" s="65" t="s">
        <v>173</v>
      </c>
      <c r="B49" s="70">
        <f aca="true" t="shared" si="17" ref="B49:B54">B$3*F49</f>
        <v>1292</v>
      </c>
      <c r="C49" s="70">
        <f aca="true" t="shared" si="18" ref="C49:C54">B49*C$2</f>
        <v>129.20000000000002</v>
      </c>
      <c r="D49" s="54">
        <f aca="true" t="shared" si="19" ref="D49:D54">B49+C49</f>
        <v>1421.2</v>
      </c>
      <c r="E49" s="14">
        <f aca="true" t="shared" si="20" ref="E49:E54">D49*E$2</f>
        <v>78.166</v>
      </c>
      <c r="F49" s="144">
        <v>2</v>
      </c>
      <c r="G49" s="14">
        <f aca="true" t="shared" si="21" ref="G49:G54">G$3*F49</f>
        <v>1500</v>
      </c>
      <c r="H49" s="14"/>
      <c r="I49" s="14" t="s">
        <v>259</v>
      </c>
      <c r="J49" s="14">
        <v>1500</v>
      </c>
      <c r="K49" s="14">
        <v>1500</v>
      </c>
      <c r="L49" s="14">
        <v>1500</v>
      </c>
      <c r="M49" s="36" t="s">
        <v>557</v>
      </c>
      <c r="N49" s="19">
        <f aca="true" t="shared" si="22" ref="N49:N54">L49-G49</f>
        <v>0</v>
      </c>
      <c r="O49" s="29">
        <v>5</v>
      </c>
      <c r="P49" s="29">
        <f aca="true" t="shared" si="23" ref="P49:P54">G49*O49</f>
        <v>7500</v>
      </c>
      <c r="Q49" s="108"/>
      <c r="R49" s="6" t="s">
        <v>181</v>
      </c>
      <c r="S49" s="181"/>
      <c r="T49" s="33"/>
      <c r="U49" s="2"/>
    </row>
    <row r="50" spans="1:21" ht="13.5" customHeight="1">
      <c r="A50" s="65" t="s">
        <v>174</v>
      </c>
      <c r="B50" s="70">
        <f t="shared" si="17"/>
        <v>5168</v>
      </c>
      <c r="C50" s="70">
        <f t="shared" si="18"/>
        <v>516.8000000000001</v>
      </c>
      <c r="D50" s="54">
        <f t="shared" si="19"/>
        <v>5684.8</v>
      </c>
      <c r="E50" s="14">
        <f t="shared" si="20"/>
        <v>312.664</v>
      </c>
      <c r="F50" s="144">
        <v>8</v>
      </c>
      <c r="G50" s="14">
        <f t="shared" si="21"/>
        <v>6000</v>
      </c>
      <c r="H50" s="14"/>
      <c r="I50" s="14" t="s">
        <v>259</v>
      </c>
      <c r="J50" s="14">
        <v>6000</v>
      </c>
      <c r="K50" s="14">
        <v>6000</v>
      </c>
      <c r="L50" s="14">
        <v>6000</v>
      </c>
      <c r="M50" s="36" t="s">
        <v>557</v>
      </c>
      <c r="N50" s="19">
        <f t="shared" si="22"/>
        <v>0</v>
      </c>
      <c r="O50" s="29">
        <v>1.5285</v>
      </c>
      <c r="P50" s="29">
        <f t="shared" si="23"/>
        <v>9171</v>
      </c>
      <c r="Q50" s="114"/>
      <c r="R50" s="6" t="s">
        <v>197</v>
      </c>
      <c r="S50" s="181"/>
      <c r="T50" s="33"/>
      <c r="U50" s="2"/>
    </row>
    <row r="51" spans="1:21" ht="13.5" customHeight="1">
      <c r="A51" s="65" t="s">
        <v>175</v>
      </c>
      <c r="B51" s="70">
        <f t="shared" si="17"/>
        <v>5168</v>
      </c>
      <c r="C51" s="70">
        <f t="shared" si="18"/>
        <v>516.8000000000001</v>
      </c>
      <c r="D51" s="54">
        <f t="shared" si="19"/>
        <v>5684.8</v>
      </c>
      <c r="E51" s="14">
        <f t="shared" si="20"/>
        <v>312.664</v>
      </c>
      <c r="F51" s="144">
        <v>8</v>
      </c>
      <c r="G51" s="14">
        <f t="shared" si="21"/>
        <v>6000</v>
      </c>
      <c r="H51" s="14"/>
      <c r="I51" s="14" t="s">
        <v>259</v>
      </c>
      <c r="J51" s="14">
        <v>6000</v>
      </c>
      <c r="K51" s="14">
        <v>6000</v>
      </c>
      <c r="L51" s="14">
        <v>6000</v>
      </c>
      <c r="M51" s="36" t="s">
        <v>557</v>
      </c>
      <c r="N51" s="19">
        <f t="shared" si="22"/>
        <v>0</v>
      </c>
      <c r="O51" s="29">
        <v>1.5285</v>
      </c>
      <c r="P51" s="29">
        <f t="shared" si="23"/>
        <v>9171</v>
      </c>
      <c r="Q51" s="114"/>
      <c r="R51" s="6" t="s">
        <v>197</v>
      </c>
      <c r="S51" s="181"/>
      <c r="T51" s="33"/>
      <c r="U51" s="2"/>
    </row>
    <row r="52" spans="1:21" ht="12.75">
      <c r="A52" s="140" t="s">
        <v>172</v>
      </c>
      <c r="B52" s="70">
        <f t="shared" si="17"/>
        <v>646</v>
      </c>
      <c r="C52" s="70">
        <f t="shared" si="18"/>
        <v>64.60000000000001</v>
      </c>
      <c r="D52" s="54">
        <f t="shared" si="19"/>
        <v>710.6</v>
      </c>
      <c r="E52" s="14">
        <f t="shared" si="20"/>
        <v>39.083</v>
      </c>
      <c r="F52" s="144">
        <v>1</v>
      </c>
      <c r="G52" s="14">
        <f t="shared" si="21"/>
        <v>750</v>
      </c>
      <c r="H52" s="14"/>
      <c r="I52" s="14" t="s">
        <v>259</v>
      </c>
      <c r="J52" s="14">
        <v>750</v>
      </c>
      <c r="K52" s="14">
        <v>750</v>
      </c>
      <c r="L52" s="14">
        <v>750</v>
      </c>
      <c r="M52" s="36" t="s">
        <v>557</v>
      </c>
      <c r="N52" s="19">
        <f t="shared" si="22"/>
        <v>0</v>
      </c>
      <c r="O52" s="29">
        <v>1.244</v>
      </c>
      <c r="P52" s="29">
        <f t="shared" si="23"/>
        <v>933</v>
      </c>
      <c r="Q52" s="108"/>
      <c r="R52" s="6" t="s">
        <v>191</v>
      </c>
      <c r="S52" s="181"/>
      <c r="T52" s="33"/>
      <c r="U52" s="2"/>
    </row>
    <row r="53" spans="1:21" ht="13.5" customHeight="1">
      <c r="A53" s="142" t="s">
        <v>116</v>
      </c>
      <c r="B53" s="70">
        <f t="shared" si="17"/>
        <v>10336</v>
      </c>
      <c r="C53" s="70">
        <f t="shared" si="18"/>
        <v>1033.6000000000001</v>
      </c>
      <c r="D53" s="54">
        <f t="shared" si="19"/>
        <v>11369.6</v>
      </c>
      <c r="E53" s="14">
        <f t="shared" si="20"/>
        <v>625.328</v>
      </c>
      <c r="F53" s="144">
        <v>16</v>
      </c>
      <c r="G53" s="14">
        <f t="shared" si="21"/>
        <v>12000</v>
      </c>
      <c r="H53" s="14"/>
      <c r="I53" s="14" t="s">
        <v>259</v>
      </c>
      <c r="J53" s="14">
        <v>12000</v>
      </c>
      <c r="K53" s="14">
        <v>10100</v>
      </c>
      <c r="L53" s="14">
        <v>12000</v>
      </c>
      <c r="M53" s="36" t="s">
        <v>557</v>
      </c>
      <c r="N53" s="19">
        <f t="shared" si="22"/>
        <v>0</v>
      </c>
      <c r="O53" s="29">
        <v>2.08</v>
      </c>
      <c r="P53" s="29">
        <f t="shared" si="23"/>
        <v>24960</v>
      </c>
      <c r="Q53" s="114"/>
      <c r="R53" s="6" t="s">
        <v>198</v>
      </c>
      <c r="S53" s="181"/>
      <c r="T53" s="33"/>
      <c r="U53" s="2"/>
    </row>
    <row r="54" spans="1:21" ht="13.5" customHeight="1">
      <c r="A54" s="64" t="s">
        <v>115</v>
      </c>
      <c r="B54" s="70">
        <f t="shared" si="17"/>
        <v>1292</v>
      </c>
      <c r="C54" s="70">
        <f t="shared" si="18"/>
        <v>129.20000000000002</v>
      </c>
      <c r="D54" s="54">
        <f t="shared" si="19"/>
        <v>1421.2</v>
      </c>
      <c r="E54" s="14">
        <f t="shared" si="20"/>
        <v>78.166</v>
      </c>
      <c r="F54" s="144">
        <v>2</v>
      </c>
      <c r="G54" s="14">
        <f t="shared" si="21"/>
        <v>1500</v>
      </c>
      <c r="H54" s="14"/>
      <c r="I54" s="14" t="s">
        <v>259</v>
      </c>
      <c r="J54" s="14">
        <v>1500</v>
      </c>
      <c r="K54" s="14">
        <v>1500</v>
      </c>
      <c r="L54" s="14">
        <v>1500</v>
      </c>
      <c r="M54" s="36" t="s">
        <v>557</v>
      </c>
      <c r="N54" s="19">
        <f t="shared" si="22"/>
        <v>0</v>
      </c>
      <c r="O54" s="29">
        <v>0.388666666666666</v>
      </c>
      <c r="P54" s="29">
        <f t="shared" si="23"/>
        <v>582.999999999999</v>
      </c>
      <c r="Q54" s="108"/>
      <c r="R54" s="6" t="s">
        <v>196</v>
      </c>
      <c r="S54" s="181"/>
      <c r="T54" s="33"/>
      <c r="U54" s="2"/>
    </row>
    <row r="55" spans="1:21" ht="13.5" customHeight="1">
      <c r="A55" s="142" t="s">
        <v>529</v>
      </c>
      <c r="B55" s="70">
        <f aca="true" t="shared" si="24" ref="B55:B60">B$3*F55</f>
        <v>1292</v>
      </c>
      <c r="C55" s="70">
        <f aca="true" t="shared" si="25" ref="C55:C60">B55*C$2</f>
        <v>129.20000000000002</v>
      </c>
      <c r="D55" s="54">
        <f aca="true" t="shared" si="26" ref="D55:D60">B55+C55</f>
        <v>1421.2</v>
      </c>
      <c r="E55" s="14">
        <f aca="true" t="shared" si="27" ref="E55:E60">D55*E$2</f>
        <v>78.166</v>
      </c>
      <c r="F55" s="144">
        <v>2</v>
      </c>
      <c r="G55" s="14">
        <v>1500</v>
      </c>
      <c r="H55" s="14"/>
      <c r="I55" s="14" t="s">
        <v>205</v>
      </c>
      <c r="J55" s="14">
        <v>0</v>
      </c>
      <c r="K55" s="14">
        <v>5000</v>
      </c>
      <c r="L55" s="14">
        <v>0</v>
      </c>
      <c r="M55" s="195"/>
      <c r="N55" s="19">
        <f aca="true" t="shared" si="28" ref="N55:N60">L55-G55</f>
        <v>-1500</v>
      </c>
      <c r="O55" s="29">
        <v>0.3426</v>
      </c>
      <c r="P55" s="29">
        <f aca="true" t="shared" si="29" ref="P55:P60">G55*O55</f>
        <v>513.9</v>
      </c>
      <c r="Q55" s="14" t="s">
        <v>535</v>
      </c>
      <c r="R55" s="6" t="s">
        <v>532</v>
      </c>
      <c r="S55" s="181"/>
      <c r="T55" s="33"/>
      <c r="U55" s="2"/>
    </row>
    <row r="56" spans="1:21" ht="13.5" customHeight="1">
      <c r="A56" s="142" t="s">
        <v>526</v>
      </c>
      <c r="B56" s="70">
        <f t="shared" si="24"/>
        <v>646</v>
      </c>
      <c r="C56" s="70">
        <f t="shared" si="25"/>
        <v>64.60000000000001</v>
      </c>
      <c r="D56" s="54">
        <f t="shared" si="26"/>
        <v>710.6</v>
      </c>
      <c r="E56" s="14">
        <f t="shared" si="27"/>
        <v>39.083</v>
      </c>
      <c r="F56" s="144">
        <v>1</v>
      </c>
      <c r="G56" s="14">
        <v>750</v>
      </c>
      <c r="H56" s="14"/>
      <c r="I56" s="14" t="s">
        <v>205</v>
      </c>
      <c r="J56" s="14">
        <v>0</v>
      </c>
      <c r="K56" s="14">
        <v>5000</v>
      </c>
      <c r="L56" s="14">
        <v>0</v>
      </c>
      <c r="M56" s="195"/>
      <c r="N56" s="19">
        <f t="shared" si="28"/>
        <v>-750</v>
      </c>
      <c r="O56" s="29">
        <v>0.3426</v>
      </c>
      <c r="P56" s="29">
        <f t="shared" si="29"/>
        <v>256.95</v>
      </c>
      <c r="Q56" s="14" t="s">
        <v>533</v>
      </c>
      <c r="R56" s="6" t="s">
        <v>532</v>
      </c>
      <c r="S56" s="181"/>
      <c r="T56" s="33"/>
      <c r="U56" s="2"/>
    </row>
    <row r="57" spans="1:21" ht="13.5" customHeight="1">
      <c r="A57" s="142" t="s">
        <v>530</v>
      </c>
      <c r="B57" s="70">
        <f t="shared" si="24"/>
        <v>1292</v>
      </c>
      <c r="C57" s="70">
        <f t="shared" si="25"/>
        <v>129.20000000000002</v>
      </c>
      <c r="D57" s="54">
        <f t="shared" si="26"/>
        <v>1421.2</v>
      </c>
      <c r="E57" s="14">
        <f t="shared" si="27"/>
        <v>78.166</v>
      </c>
      <c r="F57" s="144">
        <v>2</v>
      </c>
      <c r="G57" s="14">
        <v>1500</v>
      </c>
      <c r="H57" s="14"/>
      <c r="I57" s="14" t="s">
        <v>205</v>
      </c>
      <c r="J57" s="14">
        <v>0</v>
      </c>
      <c r="K57" s="14">
        <v>5000</v>
      </c>
      <c r="L57" s="14">
        <v>0</v>
      </c>
      <c r="M57" s="195"/>
      <c r="N57" s="19">
        <f t="shared" si="28"/>
        <v>-1500</v>
      </c>
      <c r="O57" s="29">
        <v>0.4827</v>
      </c>
      <c r="P57" s="29">
        <f t="shared" si="29"/>
        <v>724.0500000000001</v>
      </c>
      <c r="Q57" s="14"/>
      <c r="R57" s="6" t="s">
        <v>532</v>
      </c>
      <c r="S57" s="181"/>
      <c r="T57" s="33"/>
      <c r="U57" s="2"/>
    </row>
    <row r="58" spans="1:21" ht="13.5" customHeight="1">
      <c r="A58" s="142" t="s">
        <v>531</v>
      </c>
      <c r="B58" s="70">
        <f t="shared" si="24"/>
        <v>646</v>
      </c>
      <c r="C58" s="70">
        <f t="shared" si="25"/>
        <v>64.60000000000001</v>
      </c>
      <c r="D58" s="54">
        <f t="shared" si="26"/>
        <v>710.6</v>
      </c>
      <c r="E58" s="14">
        <f t="shared" si="27"/>
        <v>39.083</v>
      </c>
      <c r="F58" s="144">
        <v>1</v>
      </c>
      <c r="G58" s="14">
        <v>750</v>
      </c>
      <c r="H58" s="14"/>
      <c r="I58" s="14" t="s">
        <v>205</v>
      </c>
      <c r="J58" s="14">
        <v>5000</v>
      </c>
      <c r="K58" s="14">
        <v>5000</v>
      </c>
      <c r="L58" s="14">
        <v>5000</v>
      </c>
      <c r="M58" s="195" t="s">
        <v>557</v>
      </c>
      <c r="N58" s="19">
        <f t="shared" si="28"/>
        <v>4250</v>
      </c>
      <c r="O58" s="29">
        <v>0.4983</v>
      </c>
      <c r="P58" s="29">
        <f t="shared" si="29"/>
        <v>373.725</v>
      </c>
      <c r="Q58" s="14"/>
      <c r="R58" s="6" t="s">
        <v>532</v>
      </c>
      <c r="S58" s="181"/>
      <c r="T58" s="33"/>
      <c r="U58" s="2"/>
    </row>
    <row r="59" spans="1:21" ht="13.5" customHeight="1">
      <c r="A59" s="142" t="s">
        <v>528</v>
      </c>
      <c r="B59" s="70">
        <f t="shared" si="24"/>
        <v>646</v>
      </c>
      <c r="C59" s="70">
        <f t="shared" si="25"/>
        <v>64.60000000000001</v>
      </c>
      <c r="D59" s="54">
        <f t="shared" si="26"/>
        <v>710.6</v>
      </c>
      <c r="E59" s="14">
        <f t="shared" si="27"/>
        <v>39.083</v>
      </c>
      <c r="F59" s="144">
        <v>1</v>
      </c>
      <c r="G59" s="14">
        <v>750</v>
      </c>
      <c r="H59" s="14"/>
      <c r="I59" s="14" t="s">
        <v>205</v>
      </c>
      <c r="J59" s="14">
        <v>0</v>
      </c>
      <c r="K59" s="14">
        <v>5000</v>
      </c>
      <c r="L59" s="14">
        <v>0</v>
      </c>
      <c r="M59" s="195"/>
      <c r="N59" s="19">
        <f t="shared" si="28"/>
        <v>-750</v>
      </c>
      <c r="O59" s="29">
        <v>0.3426</v>
      </c>
      <c r="P59" s="29">
        <f t="shared" si="29"/>
        <v>256.95</v>
      </c>
      <c r="Q59" s="14" t="s">
        <v>536</v>
      </c>
      <c r="R59" s="6" t="s">
        <v>532</v>
      </c>
      <c r="S59" s="181"/>
      <c r="T59" s="33"/>
      <c r="U59" s="2"/>
    </row>
    <row r="60" spans="1:21" ht="13.5" customHeight="1">
      <c r="A60" s="142" t="s">
        <v>527</v>
      </c>
      <c r="B60" s="70">
        <f t="shared" si="24"/>
        <v>1938</v>
      </c>
      <c r="C60" s="70">
        <f t="shared" si="25"/>
        <v>193.8</v>
      </c>
      <c r="D60" s="54">
        <f t="shared" si="26"/>
        <v>2131.8</v>
      </c>
      <c r="E60" s="14">
        <f t="shared" si="27"/>
        <v>117.24900000000001</v>
      </c>
      <c r="F60" s="144">
        <v>3</v>
      </c>
      <c r="G60" s="14">
        <v>2250</v>
      </c>
      <c r="H60" s="14"/>
      <c r="I60" s="14" t="s">
        <v>205</v>
      </c>
      <c r="J60" s="14">
        <v>0</v>
      </c>
      <c r="K60" s="14">
        <v>5000</v>
      </c>
      <c r="L60" s="14">
        <v>0</v>
      </c>
      <c r="M60" s="195"/>
      <c r="N60" s="19">
        <f t="shared" si="28"/>
        <v>-2250</v>
      </c>
      <c r="O60" s="29">
        <v>0.3426</v>
      </c>
      <c r="P60" s="29">
        <f t="shared" si="29"/>
        <v>770.85</v>
      </c>
      <c r="Q60" s="14" t="s">
        <v>534</v>
      </c>
      <c r="R60" s="6" t="s">
        <v>532</v>
      </c>
      <c r="S60" s="181"/>
      <c r="T60" s="33"/>
      <c r="U60" s="2"/>
    </row>
    <row r="61" spans="1:21" ht="12.75">
      <c r="A61" s="64" t="s">
        <v>118</v>
      </c>
      <c r="B61" s="70">
        <f>B$3*F61</f>
        <v>10336</v>
      </c>
      <c r="C61" s="70">
        <f>B61*C$2</f>
        <v>1033.6000000000001</v>
      </c>
      <c r="D61" s="54">
        <f>B61+C61</f>
        <v>11369.6</v>
      </c>
      <c r="E61" s="14">
        <f>D61*E$2</f>
        <v>625.328</v>
      </c>
      <c r="F61" s="144">
        <v>16</v>
      </c>
      <c r="G61" s="14">
        <f>G$3*F61</f>
        <v>12000</v>
      </c>
      <c r="H61" s="14"/>
      <c r="I61" s="14" t="s">
        <v>205</v>
      </c>
      <c r="J61" s="14">
        <v>12000</v>
      </c>
      <c r="K61" s="14">
        <v>12000</v>
      </c>
      <c r="L61" s="14">
        <v>12000</v>
      </c>
      <c r="M61" s="14"/>
      <c r="N61" s="19">
        <f>L61-G61</f>
        <v>0</v>
      </c>
      <c r="O61" s="29">
        <v>0.202153846153846</v>
      </c>
      <c r="P61" s="29">
        <f>G61*O61</f>
        <v>2425.846153846152</v>
      </c>
      <c r="Q61" s="108" t="s">
        <v>604</v>
      </c>
      <c r="R61" s="6" t="s">
        <v>192</v>
      </c>
      <c r="S61" s="181"/>
      <c r="T61" s="33"/>
      <c r="U61" s="2"/>
    </row>
    <row r="62" spans="1:21" ht="12.75">
      <c r="A62" s="64" t="s">
        <v>520</v>
      </c>
      <c r="B62" s="70">
        <f>B$3*F62</f>
        <v>1292</v>
      </c>
      <c r="C62" s="70">
        <f>B62*C$2</f>
        <v>129.20000000000002</v>
      </c>
      <c r="D62" s="54">
        <f>B62+C62</f>
        <v>1421.2</v>
      </c>
      <c r="E62" s="14">
        <f>D62*E$2</f>
        <v>78.166</v>
      </c>
      <c r="F62" s="144">
        <v>2</v>
      </c>
      <c r="G62" s="14">
        <v>1500</v>
      </c>
      <c r="H62" s="14"/>
      <c r="I62" s="14" t="s">
        <v>259</v>
      </c>
      <c r="J62" s="14">
        <v>3000</v>
      </c>
      <c r="K62" s="14">
        <v>3000</v>
      </c>
      <c r="L62" s="14">
        <v>3000</v>
      </c>
      <c r="M62" s="14" t="s">
        <v>557</v>
      </c>
      <c r="N62" s="19">
        <f>L62-G62</f>
        <v>1500</v>
      </c>
      <c r="O62" s="29">
        <v>1.043624</v>
      </c>
      <c r="P62" s="29">
        <f>G62*O62</f>
        <v>1565.4360000000001</v>
      </c>
      <c r="Q62" s="108"/>
      <c r="R62" s="6"/>
      <c r="S62" s="181"/>
      <c r="T62" s="33"/>
      <c r="U62" s="2"/>
    </row>
    <row r="63" spans="1:21" ht="12.75">
      <c r="A63" s="67"/>
      <c r="B63" s="70"/>
      <c r="C63" s="70"/>
      <c r="D63" s="23"/>
      <c r="E63" s="14"/>
      <c r="F63" s="40"/>
      <c r="G63" s="14"/>
      <c r="H63" s="40"/>
      <c r="I63" s="14"/>
      <c r="J63" s="14"/>
      <c r="K63" s="36"/>
      <c r="L63" s="14"/>
      <c r="M63" s="14"/>
      <c r="N63" s="19"/>
      <c r="O63" s="29"/>
      <c r="P63" s="29"/>
      <c r="Q63" s="108"/>
      <c r="R63" s="4"/>
      <c r="S63" s="181"/>
      <c r="T63" s="33"/>
      <c r="U63" s="2"/>
    </row>
    <row r="64" spans="1:21" ht="12.75">
      <c r="A64" s="69" t="s">
        <v>179</v>
      </c>
      <c r="B64" s="70"/>
      <c r="C64" s="70"/>
      <c r="D64" s="23"/>
      <c r="E64" s="14"/>
      <c r="F64" s="40"/>
      <c r="G64" s="14"/>
      <c r="H64" s="40"/>
      <c r="I64" s="14"/>
      <c r="J64" s="14"/>
      <c r="K64" s="36"/>
      <c r="L64" s="14"/>
      <c r="M64" s="14"/>
      <c r="N64" s="19"/>
      <c r="O64" s="29"/>
      <c r="P64" s="29"/>
      <c r="Q64" s="108"/>
      <c r="R64" s="42"/>
      <c r="S64" s="181"/>
      <c r="T64" s="33"/>
      <c r="U64" s="2"/>
    </row>
    <row r="65" spans="1:21" ht="12.75">
      <c r="A65" s="68" t="s">
        <v>546</v>
      </c>
      <c r="B65" s="70">
        <f>B$3*F65</f>
        <v>646</v>
      </c>
      <c r="C65" s="70">
        <f>B65*C$2</f>
        <v>64.60000000000001</v>
      </c>
      <c r="D65" s="23">
        <f>B65+C65</f>
        <v>710.6</v>
      </c>
      <c r="E65" s="14">
        <f>D65*E$2</f>
        <v>39.083</v>
      </c>
      <c r="F65" s="41">
        <v>1</v>
      </c>
      <c r="G65" s="144">
        <f>G$3*F65</f>
        <v>750</v>
      </c>
      <c r="H65" s="145"/>
      <c r="I65" s="144" t="s">
        <v>205</v>
      </c>
      <c r="J65" s="144">
        <v>4000</v>
      </c>
      <c r="K65" s="144">
        <v>4000</v>
      </c>
      <c r="L65" s="144">
        <v>4000</v>
      </c>
      <c r="M65" s="144"/>
      <c r="N65" s="146">
        <f>L65-G65</f>
        <v>3250</v>
      </c>
      <c r="O65" s="71">
        <v>0.02</v>
      </c>
      <c r="P65" s="29">
        <f>G65*O65</f>
        <v>15</v>
      </c>
      <c r="Q65" s="108"/>
      <c r="R65" s="139" t="s">
        <v>119</v>
      </c>
      <c r="S65" s="181"/>
      <c r="T65" s="33"/>
      <c r="U65" s="2"/>
    </row>
    <row r="66" spans="1:21" ht="12.75">
      <c r="A66" s="68" t="s">
        <v>547</v>
      </c>
      <c r="B66" s="70">
        <f>B$3*F66</f>
        <v>5814</v>
      </c>
      <c r="C66" s="70">
        <f>B66*C$2</f>
        <v>581.4</v>
      </c>
      <c r="D66" s="23">
        <f>B66+C66</f>
        <v>6395.4</v>
      </c>
      <c r="E66" s="14">
        <f>D66*E$2</f>
        <v>351.74699999999996</v>
      </c>
      <c r="F66" s="41">
        <v>9</v>
      </c>
      <c r="G66" s="144">
        <f>G$3*F66</f>
        <v>6750</v>
      </c>
      <c r="H66" s="145"/>
      <c r="I66" s="144" t="s">
        <v>259</v>
      </c>
      <c r="J66" s="144">
        <v>8000</v>
      </c>
      <c r="K66" s="144">
        <v>8000</v>
      </c>
      <c r="L66" s="144">
        <v>8000</v>
      </c>
      <c r="M66" s="144" t="s">
        <v>557</v>
      </c>
      <c r="N66" s="146">
        <f>L66-G66</f>
        <v>1250</v>
      </c>
      <c r="O66" s="71">
        <v>0.02</v>
      </c>
      <c r="P66" s="29">
        <f>G66*O66</f>
        <v>135</v>
      </c>
      <c r="Q66" s="108"/>
      <c r="R66" s="139" t="s">
        <v>124</v>
      </c>
      <c r="S66" s="181"/>
      <c r="T66" s="33"/>
      <c r="U66" s="2"/>
    </row>
    <row r="67" spans="1:21" ht="12.75">
      <c r="A67" s="68" t="s">
        <v>132</v>
      </c>
      <c r="B67" s="70">
        <f>B$3*F67</f>
        <v>646</v>
      </c>
      <c r="C67" s="70">
        <f>B67*C$2</f>
        <v>64.60000000000001</v>
      </c>
      <c r="D67" s="23">
        <f>B67+C67</f>
        <v>710.6</v>
      </c>
      <c r="E67" s="14">
        <f>D67*E$2</f>
        <v>39.083</v>
      </c>
      <c r="F67" s="41">
        <v>1</v>
      </c>
      <c r="G67" s="144">
        <f>G$3*F67</f>
        <v>750</v>
      </c>
      <c r="H67" s="145"/>
      <c r="I67" s="144" t="s">
        <v>259</v>
      </c>
      <c r="J67" s="144">
        <v>750</v>
      </c>
      <c r="K67" s="144">
        <v>750</v>
      </c>
      <c r="L67" s="144">
        <v>750</v>
      </c>
      <c r="M67" s="144" t="s">
        <v>557</v>
      </c>
      <c r="N67" s="146">
        <f>L67-G67</f>
        <v>0</v>
      </c>
      <c r="O67" s="72">
        <v>1.7</v>
      </c>
      <c r="P67" s="29">
        <f>G67*O67</f>
        <v>1275</v>
      </c>
      <c r="Q67" s="108"/>
      <c r="R67" s="43" t="s">
        <v>130</v>
      </c>
      <c r="S67" s="181"/>
      <c r="T67" s="33"/>
      <c r="U67" s="2"/>
    </row>
    <row r="68" spans="1:21" ht="12.75">
      <c r="A68" s="68" t="s">
        <v>157</v>
      </c>
      <c r="B68" s="70">
        <f aca="true" t="shared" si="30" ref="B68:B100">B$3*F68</f>
        <v>15504</v>
      </c>
      <c r="C68" s="70">
        <f aca="true" t="shared" si="31" ref="C68:C100">B68*C$2</f>
        <v>1550.4</v>
      </c>
      <c r="D68" s="23">
        <f aca="true" t="shared" si="32" ref="D68:D100">B68+C68</f>
        <v>17054.4</v>
      </c>
      <c r="E68" s="14">
        <f aca="true" t="shared" si="33" ref="E68:E100">D68*E$2</f>
        <v>937.9920000000001</v>
      </c>
      <c r="F68" s="41">
        <v>24</v>
      </c>
      <c r="G68" s="144">
        <f aca="true" t="shared" si="34" ref="G68:G100">G$3*F68</f>
        <v>18000</v>
      </c>
      <c r="H68" s="145"/>
      <c r="I68" s="144" t="s">
        <v>205</v>
      </c>
      <c r="J68" s="144">
        <v>18000</v>
      </c>
      <c r="K68" s="147">
        <v>18000</v>
      </c>
      <c r="L68" s="144">
        <v>18000</v>
      </c>
      <c r="M68" s="144"/>
      <c r="N68" s="146">
        <f aca="true" t="shared" si="35" ref="N68:N100">L68-G68</f>
        <v>0</v>
      </c>
      <c r="O68" s="72">
        <v>0.01</v>
      </c>
      <c r="P68" s="29">
        <f aca="true" t="shared" si="36" ref="P68:P90">G68*O68</f>
        <v>180</v>
      </c>
      <c r="Q68" s="108"/>
      <c r="R68" s="139" t="s">
        <v>156</v>
      </c>
      <c r="S68" s="181"/>
      <c r="T68" s="33"/>
      <c r="U68" s="2"/>
    </row>
    <row r="69" spans="1:21" ht="12.75">
      <c r="A69" s="68" t="s">
        <v>161</v>
      </c>
      <c r="B69" s="70">
        <f t="shared" si="30"/>
        <v>5168</v>
      </c>
      <c r="C69" s="70">
        <f t="shared" si="31"/>
        <v>516.8000000000001</v>
      </c>
      <c r="D69" s="23">
        <f t="shared" si="32"/>
        <v>5684.8</v>
      </c>
      <c r="E69" s="14">
        <f t="shared" si="33"/>
        <v>312.664</v>
      </c>
      <c r="F69" s="41">
        <v>8</v>
      </c>
      <c r="G69" s="144">
        <f t="shared" si="34"/>
        <v>6000</v>
      </c>
      <c r="H69" s="145"/>
      <c r="I69" s="144" t="s">
        <v>259</v>
      </c>
      <c r="J69" s="147">
        <v>10000</v>
      </c>
      <c r="K69" s="147">
        <v>10000</v>
      </c>
      <c r="L69" s="147">
        <v>10000</v>
      </c>
      <c r="M69" s="144" t="s">
        <v>557</v>
      </c>
      <c r="N69" s="146">
        <f t="shared" si="35"/>
        <v>4000</v>
      </c>
      <c r="O69" s="72">
        <v>0.01</v>
      </c>
      <c r="P69" s="29">
        <f t="shared" si="36"/>
        <v>60</v>
      </c>
      <c r="Q69" s="108"/>
      <c r="R69" s="139" t="s">
        <v>160</v>
      </c>
      <c r="S69" s="181"/>
      <c r="T69" s="33"/>
      <c r="U69" s="2"/>
    </row>
    <row r="70" spans="1:21" ht="12.75">
      <c r="A70" s="68" t="s">
        <v>143</v>
      </c>
      <c r="B70" s="70">
        <f t="shared" si="30"/>
        <v>7106</v>
      </c>
      <c r="C70" s="70">
        <f t="shared" si="31"/>
        <v>710.6</v>
      </c>
      <c r="D70" s="23">
        <f t="shared" si="32"/>
        <v>7816.6</v>
      </c>
      <c r="E70" s="14">
        <f t="shared" si="33"/>
        <v>429.913</v>
      </c>
      <c r="F70" s="41">
        <v>11</v>
      </c>
      <c r="G70" s="144">
        <f t="shared" si="34"/>
        <v>8250</v>
      </c>
      <c r="H70" s="145"/>
      <c r="I70" s="144" t="s">
        <v>259</v>
      </c>
      <c r="J70" s="147">
        <v>10000</v>
      </c>
      <c r="K70" s="147">
        <v>10000</v>
      </c>
      <c r="L70" s="147">
        <v>10000</v>
      </c>
      <c r="M70" s="144" t="s">
        <v>557</v>
      </c>
      <c r="N70" s="146">
        <f t="shared" si="35"/>
        <v>1750</v>
      </c>
      <c r="O70" s="72">
        <v>0.01</v>
      </c>
      <c r="P70" s="29">
        <f t="shared" si="36"/>
        <v>82.5</v>
      </c>
      <c r="Q70" s="108"/>
      <c r="R70" s="139" t="s">
        <v>142</v>
      </c>
      <c r="S70" s="181"/>
      <c r="T70" s="33"/>
      <c r="U70" s="2"/>
    </row>
    <row r="71" spans="1:21" ht="12.75">
      <c r="A71" s="68">
        <v>0</v>
      </c>
      <c r="B71" s="70">
        <f t="shared" si="30"/>
        <v>12274</v>
      </c>
      <c r="C71" s="70">
        <f t="shared" si="31"/>
        <v>1227.4</v>
      </c>
      <c r="D71" s="23">
        <f t="shared" si="32"/>
        <v>13501.4</v>
      </c>
      <c r="E71" s="14">
        <f t="shared" si="33"/>
        <v>742.577</v>
      </c>
      <c r="F71" s="41">
        <v>19</v>
      </c>
      <c r="G71" s="144">
        <f t="shared" si="34"/>
        <v>14250</v>
      </c>
      <c r="H71" s="145"/>
      <c r="I71" s="144" t="s">
        <v>259</v>
      </c>
      <c r="J71" s="144">
        <v>15000</v>
      </c>
      <c r="K71" s="144">
        <v>15000</v>
      </c>
      <c r="L71" s="144">
        <v>15000</v>
      </c>
      <c r="M71" s="144" t="s">
        <v>557</v>
      </c>
      <c r="N71" s="146">
        <f t="shared" si="35"/>
        <v>750</v>
      </c>
      <c r="O71" s="72">
        <v>0.01</v>
      </c>
      <c r="P71" s="29">
        <f t="shared" si="36"/>
        <v>142.5</v>
      </c>
      <c r="Q71" s="108"/>
      <c r="R71" s="43" t="s">
        <v>144</v>
      </c>
      <c r="S71" s="181"/>
      <c r="T71" s="33"/>
      <c r="U71" s="2"/>
    </row>
    <row r="72" spans="1:21" ht="12.75">
      <c r="A72" s="68" t="s">
        <v>113</v>
      </c>
      <c r="B72" s="70">
        <f t="shared" si="30"/>
        <v>12274</v>
      </c>
      <c r="C72" s="70">
        <f t="shared" si="31"/>
        <v>1227.4</v>
      </c>
      <c r="D72" s="23">
        <f t="shared" si="32"/>
        <v>13501.4</v>
      </c>
      <c r="E72" s="14">
        <f t="shared" si="33"/>
        <v>742.577</v>
      </c>
      <c r="F72" s="148">
        <v>19</v>
      </c>
      <c r="G72" s="144">
        <f t="shared" si="34"/>
        <v>14250</v>
      </c>
      <c r="H72" s="145"/>
      <c r="I72" s="144" t="s">
        <v>259</v>
      </c>
      <c r="J72" s="144">
        <v>15000</v>
      </c>
      <c r="K72" s="144">
        <v>15000</v>
      </c>
      <c r="L72" s="144">
        <v>15000</v>
      </c>
      <c r="M72" s="144" t="s">
        <v>557</v>
      </c>
      <c r="N72" s="146">
        <f t="shared" si="35"/>
        <v>750</v>
      </c>
      <c r="O72" s="72">
        <v>0.01</v>
      </c>
      <c r="P72" s="29">
        <f t="shared" si="36"/>
        <v>142.5</v>
      </c>
      <c r="Q72" s="108"/>
      <c r="R72" s="43" t="s">
        <v>163</v>
      </c>
      <c r="S72" s="181"/>
      <c r="T72" s="33"/>
      <c r="U72" s="2"/>
    </row>
    <row r="73" spans="1:21" ht="12.75">
      <c r="A73" s="68" t="s">
        <v>150</v>
      </c>
      <c r="B73" s="70">
        <f t="shared" si="30"/>
        <v>5168</v>
      </c>
      <c r="C73" s="70">
        <f t="shared" si="31"/>
        <v>516.8000000000001</v>
      </c>
      <c r="D73" s="23">
        <f t="shared" si="32"/>
        <v>5684.8</v>
      </c>
      <c r="E73" s="14">
        <f t="shared" si="33"/>
        <v>312.664</v>
      </c>
      <c r="F73" s="41">
        <v>8</v>
      </c>
      <c r="G73" s="144">
        <f t="shared" si="34"/>
        <v>6000</v>
      </c>
      <c r="H73" s="145"/>
      <c r="I73" s="144" t="s">
        <v>259</v>
      </c>
      <c r="J73" s="144">
        <v>10000</v>
      </c>
      <c r="K73" s="144">
        <v>10000</v>
      </c>
      <c r="L73" s="144">
        <v>10000</v>
      </c>
      <c r="M73" s="144"/>
      <c r="N73" s="146">
        <f t="shared" si="35"/>
        <v>4000</v>
      </c>
      <c r="O73" s="72">
        <v>0.01</v>
      </c>
      <c r="P73" s="29">
        <f t="shared" si="36"/>
        <v>60</v>
      </c>
      <c r="Q73" s="108"/>
      <c r="R73" s="139" t="s">
        <v>149</v>
      </c>
      <c r="S73" s="181"/>
      <c r="T73" s="33"/>
      <c r="U73" s="2"/>
    </row>
    <row r="74" spans="1:21" ht="12.75">
      <c r="A74" s="68" t="s">
        <v>525</v>
      </c>
      <c r="B74" s="70">
        <f t="shared" si="30"/>
        <v>5168</v>
      </c>
      <c r="C74" s="70">
        <f t="shared" si="31"/>
        <v>516.8000000000001</v>
      </c>
      <c r="D74" s="23">
        <f t="shared" si="32"/>
        <v>5684.8</v>
      </c>
      <c r="E74" s="14">
        <f t="shared" si="33"/>
        <v>312.664</v>
      </c>
      <c r="F74" s="41">
        <v>8</v>
      </c>
      <c r="G74" s="144">
        <f t="shared" si="34"/>
        <v>6000</v>
      </c>
      <c r="H74" s="145"/>
      <c r="I74" s="144" t="s">
        <v>205</v>
      </c>
      <c r="J74" s="147">
        <v>6000</v>
      </c>
      <c r="K74" s="147">
        <v>6000</v>
      </c>
      <c r="L74" s="147">
        <v>6000</v>
      </c>
      <c r="M74" s="144"/>
      <c r="N74" s="146">
        <f t="shared" si="35"/>
        <v>0</v>
      </c>
      <c r="O74" s="72">
        <v>0.04</v>
      </c>
      <c r="P74" s="29">
        <f t="shared" si="36"/>
        <v>240</v>
      </c>
      <c r="Q74" s="108"/>
      <c r="R74" s="139" t="s">
        <v>407</v>
      </c>
      <c r="S74" s="181"/>
      <c r="T74" s="33"/>
      <c r="U74" s="2"/>
    </row>
    <row r="75" spans="1:21" ht="12.75">
      <c r="A75" s="68" t="s">
        <v>523</v>
      </c>
      <c r="B75" s="70">
        <f t="shared" si="30"/>
        <v>5168</v>
      </c>
      <c r="C75" s="70">
        <f t="shared" si="31"/>
        <v>516.8000000000001</v>
      </c>
      <c r="D75" s="23">
        <f t="shared" si="32"/>
        <v>5684.8</v>
      </c>
      <c r="E75" s="14">
        <f t="shared" si="33"/>
        <v>312.664</v>
      </c>
      <c r="F75" s="41">
        <v>8</v>
      </c>
      <c r="G75" s="144">
        <f t="shared" si="34"/>
        <v>6000</v>
      </c>
      <c r="H75" s="145"/>
      <c r="I75" s="144" t="s">
        <v>205</v>
      </c>
      <c r="J75" s="147">
        <v>6000</v>
      </c>
      <c r="K75" s="147">
        <v>6000</v>
      </c>
      <c r="L75" s="147">
        <v>6000</v>
      </c>
      <c r="M75" s="144"/>
      <c r="N75" s="146">
        <f t="shared" si="35"/>
        <v>0</v>
      </c>
      <c r="O75" s="72">
        <v>0.04</v>
      </c>
      <c r="P75" s="29">
        <f t="shared" si="36"/>
        <v>240</v>
      </c>
      <c r="Q75" s="108"/>
      <c r="R75" s="139" t="s">
        <v>412</v>
      </c>
      <c r="S75" s="181"/>
      <c r="T75" s="33"/>
      <c r="U75" s="2"/>
    </row>
    <row r="76" spans="1:21" ht="12.75">
      <c r="A76" s="68" t="s">
        <v>153</v>
      </c>
      <c r="B76" s="70">
        <f t="shared" si="30"/>
        <v>646</v>
      </c>
      <c r="C76" s="70">
        <f t="shared" si="31"/>
        <v>64.60000000000001</v>
      </c>
      <c r="D76" s="23">
        <f t="shared" si="32"/>
        <v>710.6</v>
      </c>
      <c r="E76" s="14">
        <f t="shared" si="33"/>
        <v>39.083</v>
      </c>
      <c r="F76" s="41">
        <v>1</v>
      </c>
      <c r="G76" s="144">
        <f t="shared" si="34"/>
        <v>750</v>
      </c>
      <c r="H76" s="145"/>
      <c r="I76" s="144" t="s">
        <v>259</v>
      </c>
      <c r="J76" s="144">
        <v>5000</v>
      </c>
      <c r="K76" s="144">
        <v>5000</v>
      </c>
      <c r="L76" s="144">
        <v>5000</v>
      </c>
      <c r="M76" s="144" t="s">
        <v>557</v>
      </c>
      <c r="N76" s="146">
        <f t="shared" si="35"/>
        <v>4250</v>
      </c>
      <c r="O76" s="72">
        <v>0.01</v>
      </c>
      <c r="P76" s="29">
        <f>G76*O76</f>
        <v>7.5</v>
      </c>
      <c r="Q76" s="108"/>
      <c r="R76" s="43" t="s">
        <v>152</v>
      </c>
      <c r="S76" s="181"/>
      <c r="T76" s="33"/>
      <c r="U76" s="2"/>
    </row>
    <row r="77" spans="1:21" ht="12.75">
      <c r="A77" s="68" t="s">
        <v>282</v>
      </c>
      <c r="B77" s="70">
        <f t="shared" si="30"/>
        <v>2584</v>
      </c>
      <c r="C77" s="70">
        <f t="shared" si="31"/>
        <v>258.40000000000003</v>
      </c>
      <c r="D77" s="23">
        <f t="shared" si="32"/>
        <v>2842.4</v>
      </c>
      <c r="E77" s="14">
        <f t="shared" si="33"/>
        <v>156.332</v>
      </c>
      <c r="F77" s="148">
        <v>4</v>
      </c>
      <c r="G77" s="144">
        <f t="shared" si="34"/>
        <v>3000</v>
      </c>
      <c r="H77" s="145"/>
      <c r="I77" s="144" t="s">
        <v>259</v>
      </c>
      <c r="J77" s="144">
        <v>5000</v>
      </c>
      <c r="K77" s="144">
        <v>5000</v>
      </c>
      <c r="L77" s="144">
        <v>5000</v>
      </c>
      <c r="M77" s="144" t="s">
        <v>557</v>
      </c>
      <c r="N77" s="146">
        <f t="shared" si="35"/>
        <v>2000</v>
      </c>
      <c r="O77" s="72">
        <v>0.01</v>
      </c>
      <c r="P77" s="29">
        <f t="shared" si="36"/>
        <v>30</v>
      </c>
      <c r="Q77" s="108"/>
      <c r="R77" s="139" t="s">
        <v>416</v>
      </c>
      <c r="S77" s="181"/>
      <c r="T77" s="33"/>
      <c r="U77" s="2"/>
    </row>
    <row r="78" spans="1:21" ht="12.75">
      <c r="A78" s="68">
        <v>430</v>
      </c>
      <c r="B78" s="70">
        <f t="shared" si="30"/>
        <v>10336</v>
      </c>
      <c r="C78" s="70">
        <f t="shared" si="31"/>
        <v>1033.6000000000001</v>
      </c>
      <c r="D78" s="23">
        <f t="shared" si="32"/>
        <v>11369.6</v>
      </c>
      <c r="E78" s="14">
        <f t="shared" si="33"/>
        <v>625.328</v>
      </c>
      <c r="F78" s="41">
        <v>16</v>
      </c>
      <c r="G78" s="144">
        <f t="shared" si="34"/>
        <v>12000</v>
      </c>
      <c r="H78" s="145"/>
      <c r="I78" s="144" t="s">
        <v>259</v>
      </c>
      <c r="J78" s="144">
        <v>15000</v>
      </c>
      <c r="K78" s="147">
        <v>15000</v>
      </c>
      <c r="L78" s="144">
        <v>15000</v>
      </c>
      <c r="M78" s="144"/>
      <c r="N78" s="146">
        <f t="shared" si="35"/>
        <v>3000</v>
      </c>
      <c r="O78" s="72">
        <v>0.01</v>
      </c>
      <c r="P78" s="29">
        <f t="shared" si="36"/>
        <v>120</v>
      </c>
      <c r="Q78" s="108"/>
      <c r="R78" s="139" t="s">
        <v>419</v>
      </c>
      <c r="S78" s="181"/>
      <c r="T78" s="33"/>
      <c r="U78" s="2"/>
    </row>
    <row r="79" spans="1:21" ht="12.75">
      <c r="A79" s="68" t="s">
        <v>155</v>
      </c>
      <c r="B79" s="70">
        <f t="shared" si="30"/>
        <v>1292</v>
      </c>
      <c r="C79" s="70">
        <f t="shared" si="31"/>
        <v>129.20000000000002</v>
      </c>
      <c r="D79" s="23">
        <f t="shared" si="32"/>
        <v>1421.2</v>
      </c>
      <c r="E79" s="14">
        <f t="shared" si="33"/>
        <v>78.166</v>
      </c>
      <c r="F79" s="41">
        <v>2</v>
      </c>
      <c r="G79" s="144">
        <f t="shared" si="34"/>
        <v>1500</v>
      </c>
      <c r="H79" s="145"/>
      <c r="I79" s="144" t="s">
        <v>259</v>
      </c>
      <c r="J79" s="144">
        <v>5000</v>
      </c>
      <c r="K79" s="144">
        <v>5000</v>
      </c>
      <c r="L79" s="144">
        <v>5000</v>
      </c>
      <c r="M79" s="144" t="s">
        <v>557</v>
      </c>
      <c r="N79" s="146">
        <f t="shared" si="35"/>
        <v>3500</v>
      </c>
      <c r="O79" s="72">
        <v>0.01</v>
      </c>
      <c r="P79" s="29">
        <f t="shared" si="36"/>
        <v>15</v>
      </c>
      <c r="Q79" s="108"/>
      <c r="R79" s="43" t="s">
        <v>154</v>
      </c>
      <c r="S79" s="181"/>
      <c r="T79" s="33"/>
      <c r="U79" s="2"/>
    </row>
    <row r="80" spans="1:21" ht="12.75">
      <c r="A80" s="68" t="s">
        <v>159</v>
      </c>
      <c r="B80" s="70">
        <f t="shared" si="30"/>
        <v>12274</v>
      </c>
      <c r="C80" s="70">
        <f t="shared" si="31"/>
        <v>1227.4</v>
      </c>
      <c r="D80" s="23">
        <f t="shared" si="32"/>
        <v>13501.4</v>
      </c>
      <c r="E80" s="14">
        <f t="shared" si="33"/>
        <v>742.577</v>
      </c>
      <c r="F80" s="41">
        <v>19</v>
      </c>
      <c r="G80" s="144">
        <f t="shared" si="34"/>
        <v>14250</v>
      </c>
      <c r="H80" s="145"/>
      <c r="I80" s="144" t="s">
        <v>259</v>
      </c>
      <c r="J80" s="144">
        <v>15000</v>
      </c>
      <c r="K80" s="144">
        <v>15000</v>
      </c>
      <c r="L80" s="144">
        <v>15000</v>
      </c>
      <c r="M80" s="144" t="s">
        <v>557</v>
      </c>
      <c r="N80" s="146">
        <f t="shared" si="35"/>
        <v>750</v>
      </c>
      <c r="O80" s="72">
        <v>0.01</v>
      </c>
      <c r="P80" s="29">
        <f t="shared" si="36"/>
        <v>142.5</v>
      </c>
      <c r="Q80" s="108"/>
      <c r="R80" s="139" t="s">
        <v>158</v>
      </c>
      <c r="S80" s="181"/>
      <c r="T80" s="33"/>
      <c r="U80" s="2"/>
    </row>
    <row r="81" spans="1:21" ht="12.75">
      <c r="A81" s="140" t="s">
        <v>548</v>
      </c>
      <c r="B81" s="70">
        <f t="shared" si="30"/>
        <v>5814</v>
      </c>
      <c r="C81" s="70">
        <f t="shared" si="31"/>
        <v>581.4</v>
      </c>
      <c r="D81" s="23">
        <f t="shared" si="32"/>
        <v>6395.4</v>
      </c>
      <c r="E81" s="14">
        <f>D81*E$2</f>
        <v>351.74699999999996</v>
      </c>
      <c r="F81" s="144">
        <v>9</v>
      </c>
      <c r="G81" s="144">
        <f t="shared" si="34"/>
        <v>6750</v>
      </c>
      <c r="H81" s="145"/>
      <c r="I81" s="144" t="s">
        <v>259</v>
      </c>
      <c r="J81" s="144">
        <v>15000</v>
      </c>
      <c r="K81" s="144">
        <v>15000</v>
      </c>
      <c r="L81" s="144">
        <v>15000</v>
      </c>
      <c r="M81" s="144" t="s">
        <v>557</v>
      </c>
      <c r="N81" s="146">
        <f t="shared" si="35"/>
        <v>8250</v>
      </c>
      <c r="O81" s="72">
        <v>0.01</v>
      </c>
      <c r="P81" s="29">
        <f>G81*O81</f>
        <v>67.5</v>
      </c>
      <c r="Q81" s="108"/>
      <c r="R81" s="139" t="s">
        <v>424</v>
      </c>
      <c r="S81" s="181"/>
      <c r="T81" s="33"/>
      <c r="U81" s="2"/>
    </row>
    <row r="82" spans="1:21" ht="12.75">
      <c r="A82" s="68" t="s">
        <v>48</v>
      </c>
      <c r="B82" s="70">
        <f t="shared" si="30"/>
        <v>12274</v>
      </c>
      <c r="C82" s="70">
        <f t="shared" si="31"/>
        <v>1227.4</v>
      </c>
      <c r="D82" s="23">
        <f t="shared" si="32"/>
        <v>13501.4</v>
      </c>
      <c r="E82" s="14">
        <f t="shared" si="33"/>
        <v>742.577</v>
      </c>
      <c r="F82" s="41">
        <v>19</v>
      </c>
      <c r="G82" s="144">
        <f t="shared" si="34"/>
        <v>14250</v>
      </c>
      <c r="H82" s="145"/>
      <c r="I82" s="144" t="s">
        <v>205</v>
      </c>
      <c r="J82" s="144">
        <v>15000</v>
      </c>
      <c r="K82" s="144">
        <v>15000</v>
      </c>
      <c r="L82" s="144">
        <v>15000</v>
      </c>
      <c r="M82" s="144"/>
      <c r="N82" s="146">
        <f t="shared" si="35"/>
        <v>750</v>
      </c>
      <c r="O82" s="72">
        <v>0.0467</v>
      </c>
      <c r="P82" s="29">
        <f t="shared" si="36"/>
        <v>665.475</v>
      </c>
      <c r="Q82" s="108"/>
      <c r="R82" s="139" t="s">
        <v>541</v>
      </c>
      <c r="S82" s="181"/>
      <c r="T82" s="33"/>
      <c r="U82" s="2"/>
    </row>
    <row r="83" spans="1:21" ht="12.75">
      <c r="A83" s="68" t="s">
        <v>524</v>
      </c>
      <c r="B83" s="70">
        <f t="shared" si="30"/>
        <v>5168</v>
      </c>
      <c r="C83" s="70">
        <f t="shared" si="31"/>
        <v>516.8000000000001</v>
      </c>
      <c r="D83" s="23">
        <f t="shared" si="32"/>
        <v>5684.8</v>
      </c>
      <c r="E83" s="14">
        <f t="shared" si="33"/>
        <v>312.664</v>
      </c>
      <c r="F83" s="41">
        <v>8</v>
      </c>
      <c r="G83" s="144">
        <f t="shared" si="34"/>
        <v>6000</v>
      </c>
      <c r="H83" s="145"/>
      <c r="I83" s="144" t="s">
        <v>259</v>
      </c>
      <c r="J83" s="144">
        <v>10000</v>
      </c>
      <c r="K83" s="144">
        <v>10000</v>
      </c>
      <c r="L83" s="144">
        <v>10000</v>
      </c>
      <c r="M83" s="144" t="s">
        <v>557</v>
      </c>
      <c r="N83" s="146">
        <f t="shared" si="35"/>
        <v>4000</v>
      </c>
      <c r="O83" s="72">
        <v>0.01</v>
      </c>
      <c r="P83" s="29">
        <f t="shared" si="36"/>
        <v>60</v>
      </c>
      <c r="Q83" s="108"/>
      <c r="R83" s="43" t="s">
        <v>135</v>
      </c>
      <c r="S83" s="181"/>
      <c r="T83" s="33"/>
      <c r="U83" s="2"/>
    </row>
    <row r="84" spans="1:21" ht="12.75">
      <c r="A84" s="68" t="s">
        <v>283</v>
      </c>
      <c r="B84" s="70">
        <f t="shared" si="30"/>
        <v>646</v>
      </c>
      <c r="C84" s="70">
        <f t="shared" si="31"/>
        <v>64.60000000000001</v>
      </c>
      <c r="D84" s="23">
        <f t="shared" si="32"/>
        <v>710.6</v>
      </c>
      <c r="E84" s="14">
        <f t="shared" si="33"/>
        <v>39.083</v>
      </c>
      <c r="F84" s="148">
        <v>1</v>
      </c>
      <c r="G84" s="144">
        <f t="shared" si="34"/>
        <v>750</v>
      </c>
      <c r="H84" s="145"/>
      <c r="I84" s="144" t="s">
        <v>259</v>
      </c>
      <c r="J84" s="144">
        <v>5000</v>
      </c>
      <c r="K84" s="144">
        <v>5000</v>
      </c>
      <c r="L84" s="144">
        <v>5000</v>
      </c>
      <c r="M84" s="144" t="s">
        <v>557</v>
      </c>
      <c r="N84" s="146">
        <f t="shared" si="35"/>
        <v>4250</v>
      </c>
      <c r="O84" s="72">
        <v>0.01</v>
      </c>
      <c r="P84" s="29">
        <f t="shared" si="36"/>
        <v>7.5</v>
      </c>
      <c r="Q84" s="108"/>
      <c r="R84" s="139" t="s">
        <v>429</v>
      </c>
      <c r="S84" s="181"/>
      <c r="T84" s="33"/>
      <c r="U84" s="2"/>
    </row>
    <row r="85" spans="1:21" ht="12.75">
      <c r="A85" s="68" t="s">
        <v>284</v>
      </c>
      <c r="B85" s="70">
        <f t="shared" si="30"/>
        <v>646</v>
      </c>
      <c r="C85" s="70">
        <f t="shared" si="31"/>
        <v>64.60000000000001</v>
      </c>
      <c r="D85" s="23">
        <f t="shared" si="32"/>
        <v>710.6</v>
      </c>
      <c r="E85" s="14">
        <f t="shared" si="33"/>
        <v>39.083</v>
      </c>
      <c r="F85" s="148">
        <v>1</v>
      </c>
      <c r="G85" s="144">
        <f t="shared" si="34"/>
        <v>750</v>
      </c>
      <c r="H85" s="145"/>
      <c r="I85" s="144" t="s">
        <v>259</v>
      </c>
      <c r="J85" s="144">
        <v>5000</v>
      </c>
      <c r="K85" s="144">
        <v>5000</v>
      </c>
      <c r="L85" s="144">
        <v>5000</v>
      </c>
      <c r="M85" s="144" t="s">
        <v>557</v>
      </c>
      <c r="N85" s="146">
        <f t="shared" si="35"/>
        <v>4250</v>
      </c>
      <c r="O85" s="72">
        <v>0.01</v>
      </c>
      <c r="P85" s="29">
        <f t="shared" si="36"/>
        <v>7.5</v>
      </c>
      <c r="Q85" s="108"/>
      <c r="R85" s="139" t="s">
        <v>445</v>
      </c>
      <c r="S85" s="181"/>
      <c r="T85" s="33"/>
      <c r="U85" s="2"/>
    </row>
    <row r="86" spans="1:21" ht="12.75">
      <c r="A86" s="68" t="s">
        <v>285</v>
      </c>
      <c r="B86" s="70">
        <f t="shared" si="30"/>
        <v>646</v>
      </c>
      <c r="C86" s="70">
        <f t="shared" si="31"/>
        <v>64.60000000000001</v>
      </c>
      <c r="D86" s="23">
        <f t="shared" si="32"/>
        <v>710.6</v>
      </c>
      <c r="E86" s="14">
        <f t="shared" si="33"/>
        <v>39.083</v>
      </c>
      <c r="F86" s="148">
        <v>1</v>
      </c>
      <c r="G86" s="144">
        <f t="shared" si="34"/>
        <v>750</v>
      </c>
      <c r="H86" s="145"/>
      <c r="I86" s="144" t="s">
        <v>259</v>
      </c>
      <c r="J86" s="144">
        <v>5000</v>
      </c>
      <c r="K86" s="144">
        <v>5000</v>
      </c>
      <c r="L86" s="144">
        <v>5000</v>
      </c>
      <c r="M86" s="144" t="s">
        <v>557</v>
      </c>
      <c r="N86" s="146">
        <f t="shared" si="35"/>
        <v>4250</v>
      </c>
      <c r="O86" s="72">
        <v>0.01</v>
      </c>
      <c r="P86" s="29">
        <f t="shared" si="36"/>
        <v>7.5</v>
      </c>
      <c r="Q86" s="108"/>
      <c r="R86" s="139" t="s">
        <v>448</v>
      </c>
      <c r="S86" s="181"/>
      <c r="T86" s="33"/>
      <c r="U86" s="2"/>
    </row>
    <row r="87" spans="1:21" ht="12.75">
      <c r="A87" s="68" t="s">
        <v>148</v>
      </c>
      <c r="B87" s="70">
        <f t="shared" si="30"/>
        <v>1292</v>
      </c>
      <c r="C87" s="70">
        <f t="shared" si="31"/>
        <v>129.20000000000002</v>
      </c>
      <c r="D87" s="23">
        <f t="shared" si="32"/>
        <v>1421.2</v>
      </c>
      <c r="E87" s="14">
        <f t="shared" si="33"/>
        <v>78.166</v>
      </c>
      <c r="F87" s="41">
        <v>2</v>
      </c>
      <c r="G87" s="144">
        <f t="shared" si="34"/>
        <v>1500</v>
      </c>
      <c r="H87" s="145"/>
      <c r="I87" s="144" t="s">
        <v>259</v>
      </c>
      <c r="J87" s="144">
        <v>5000</v>
      </c>
      <c r="K87" s="144">
        <v>5000</v>
      </c>
      <c r="L87" s="144">
        <v>5000</v>
      </c>
      <c r="M87" s="144" t="s">
        <v>557</v>
      </c>
      <c r="N87" s="146">
        <f t="shared" si="35"/>
        <v>3500</v>
      </c>
      <c r="O87" s="72">
        <v>0.01</v>
      </c>
      <c r="P87" s="29">
        <f t="shared" si="36"/>
        <v>15</v>
      </c>
      <c r="Q87" s="108"/>
      <c r="R87" s="43" t="s">
        <v>147</v>
      </c>
      <c r="S87" s="181"/>
      <c r="T87" s="33"/>
      <c r="U87" s="2"/>
    </row>
    <row r="88" spans="1:21" ht="12.75">
      <c r="A88" s="68" t="s">
        <v>287</v>
      </c>
      <c r="B88" s="70">
        <f t="shared" si="30"/>
        <v>646</v>
      </c>
      <c r="C88" s="70">
        <f t="shared" si="31"/>
        <v>64.60000000000001</v>
      </c>
      <c r="D88" s="23">
        <f t="shared" si="32"/>
        <v>710.6</v>
      </c>
      <c r="E88" s="14">
        <f t="shared" si="33"/>
        <v>39.083</v>
      </c>
      <c r="F88" s="148">
        <v>1</v>
      </c>
      <c r="G88" s="144">
        <f t="shared" si="34"/>
        <v>750</v>
      </c>
      <c r="H88" s="145"/>
      <c r="I88" s="144" t="s">
        <v>259</v>
      </c>
      <c r="J88" s="144">
        <v>5000</v>
      </c>
      <c r="K88" s="144">
        <v>5000</v>
      </c>
      <c r="L88" s="144">
        <v>5000</v>
      </c>
      <c r="M88" s="144" t="s">
        <v>557</v>
      </c>
      <c r="N88" s="146">
        <f t="shared" si="35"/>
        <v>4250</v>
      </c>
      <c r="O88" s="72">
        <v>0.01</v>
      </c>
      <c r="P88" s="29">
        <f t="shared" si="36"/>
        <v>7.5</v>
      </c>
      <c r="Q88" s="108"/>
      <c r="R88" s="139" t="s">
        <v>453</v>
      </c>
      <c r="S88" s="181"/>
      <c r="T88" s="33"/>
      <c r="U88" s="2"/>
    </row>
    <row r="89" spans="1:21" ht="12.75">
      <c r="A89" s="68" t="s">
        <v>549</v>
      </c>
      <c r="B89" s="70">
        <f t="shared" si="30"/>
        <v>646</v>
      </c>
      <c r="C89" s="70">
        <f t="shared" si="31"/>
        <v>64.60000000000001</v>
      </c>
      <c r="D89" s="23">
        <f t="shared" si="32"/>
        <v>710.6</v>
      </c>
      <c r="E89" s="14">
        <f t="shared" si="33"/>
        <v>39.083</v>
      </c>
      <c r="F89" s="148">
        <v>1</v>
      </c>
      <c r="G89" s="144">
        <f t="shared" si="34"/>
        <v>750</v>
      </c>
      <c r="H89" s="145"/>
      <c r="I89" s="144" t="s">
        <v>259</v>
      </c>
      <c r="J89" s="144">
        <v>5000</v>
      </c>
      <c r="K89" s="144">
        <v>5000</v>
      </c>
      <c r="L89" s="144">
        <v>5000</v>
      </c>
      <c r="M89" s="144" t="s">
        <v>557</v>
      </c>
      <c r="N89" s="146">
        <f t="shared" si="35"/>
        <v>4250</v>
      </c>
      <c r="O89" s="72">
        <v>0.01</v>
      </c>
      <c r="P89" s="29">
        <f t="shared" si="36"/>
        <v>7.5</v>
      </c>
      <c r="Q89" s="108"/>
      <c r="R89" s="139" t="s">
        <v>456</v>
      </c>
      <c r="S89" s="181"/>
      <c r="T89" s="33"/>
      <c r="U89" s="2"/>
    </row>
    <row r="90" spans="1:21" ht="12.75">
      <c r="A90" s="68" t="s">
        <v>550</v>
      </c>
      <c r="B90" s="70">
        <f t="shared" si="30"/>
        <v>646</v>
      </c>
      <c r="C90" s="70">
        <f t="shared" si="31"/>
        <v>64.60000000000001</v>
      </c>
      <c r="D90" s="23">
        <f t="shared" si="32"/>
        <v>710.6</v>
      </c>
      <c r="E90" s="14">
        <f t="shared" si="33"/>
        <v>39.083</v>
      </c>
      <c r="F90" s="41">
        <v>1</v>
      </c>
      <c r="G90" s="144">
        <f t="shared" si="34"/>
        <v>750</v>
      </c>
      <c r="H90" s="145"/>
      <c r="I90" s="144" t="s">
        <v>259</v>
      </c>
      <c r="J90" s="144">
        <v>5000</v>
      </c>
      <c r="K90" s="144">
        <v>5000</v>
      </c>
      <c r="L90" s="144">
        <v>5000</v>
      </c>
      <c r="M90" s="144" t="s">
        <v>557</v>
      </c>
      <c r="N90" s="146">
        <f t="shared" si="35"/>
        <v>4250</v>
      </c>
      <c r="O90" s="72">
        <v>0.01</v>
      </c>
      <c r="P90" s="29">
        <f t="shared" si="36"/>
        <v>7.5</v>
      </c>
      <c r="Q90" s="108"/>
      <c r="R90" s="139" t="s">
        <v>459</v>
      </c>
      <c r="S90" s="181"/>
      <c r="T90" s="33"/>
      <c r="U90" s="2"/>
    </row>
    <row r="91" spans="1:21" ht="12.75">
      <c r="A91" s="68" t="s">
        <v>286</v>
      </c>
      <c r="B91" s="70">
        <f t="shared" si="30"/>
        <v>646</v>
      </c>
      <c r="C91" s="70">
        <f t="shared" si="31"/>
        <v>64.60000000000001</v>
      </c>
      <c r="D91" s="23">
        <f t="shared" si="32"/>
        <v>710.6</v>
      </c>
      <c r="E91" s="14">
        <f t="shared" si="33"/>
        <v>39.083</v>
      </c>
      <c r="F91" s="148">
        <v>1</v>
      </c>
      <c r="G91" s="144">
        <f t="shared" si="34"/>
        <v>750</v>
      </c>
      <c r="H91" s="145"/>
      <c r="I91" s="144" t="s">
        <v>259</v>
      </c>
      <c r="J91" s="144">
        <v>5000</v>
      </c>
      <c r="K91" s="144">
        <v>5000</v>
      </c>
      <c r="L91" s="144">
        <v>5000</v>
      </c>
      <c r="M91" s="144" t="s">
        <v>557</v>
      </c>
      <c r="N91" s="146">
        <f t="shared" si="35"/>
        <v>4250</v>
      </c>
      <c r="O91" s="72">
        <v>0.01</v>
      </c>
      <c r="P91" s="29">
        <f>G91*O91</f>
        <v>7.5</v>
      </c>
      <c r="Q91" s="108"/>
      <c r="R91" s="139" t="s">
        <v>465</v>
      </c>
      <c r="S91" s="181"/>
      <c r="T91" s="33"/>
      <c r="U91" s="2"/>
    </row>
    <row r="92" spans="1:21" ht="12.75">
      <c r="A92" s="68" t="s">
        <v>551</v>
      </c>
      <c r="B92" s="70">
        <f t="shared" si="30"/>
        <v>646</v>
      </c>
      <c r="C92" s="70">
        <f t="shared" si="31"/>
        <v>64.60000000000001</v>
      </c>
      <c r="D92" s="23">
        <f t="shared" si="32"/>
        <v>710.6</v>
      </c>
      <c r="E92" s="14">
        <f t="shared" si="33"/>
        <v>39.083</v>
      </c>
      <c r="F92" s="148">
        <v>1</v>
      </c>
      <c r="G92" s="144">
        <f t="shared" si="34"/>
        <v>750</v>
      </c>
      <c r="H92" s="145"/>
      <c r="I92" s="144" t="s">
        <v>259</v>
      </c>
      <c r="J92" s="144">
        <v>4000</v>
      </c>
      <c r="K92" s="144">
        <v>4000</v>
      </c>
      <c r="L92" s="144">
        <v>4000</v>
      </c>
      <c r="M92" s="144" t="s">
        <v>557</v>
      </c>
      <c r="N92" s="146">
        <f t="shared" si="35"/>
        <v>3250</v>
      </c>
      <c r="O92" s="72">
        <v>0.01</v>
      </c>
      <c r="P92" s="29">
        <f aca="true" t="shared" si="37" ref="P92:P100">G92*O92</f>
        <v>7.5</v>
      </c>
      <c r="Q92" s="108"/>
      <c r="R92" s="139" t="s">
        <v>468</v>
      </c>
      <c r="S92" s="181"/>
      <c r="T92" s="33"/>
      <c r="U92" s="2"/>
    </row>
    <row r="93" spans="1:21" ht="12.75">
      <c r="A93" s="68" t="s">
        <v>552</v>
      </c>
      <c r="B93" s="70">
        <f t="shared" si="30"/>
        <v>1292</v>
      </c>
      <c r="C93" s="70">
        <f t="shared" si="31"/>
        <v>129.20000000000002</v>
      </c>
      <c r="D93" s="23">
        <f t="shared" si="32"/>
        <v>1421.2</v>
      </c>
      <c r="E93" s="14">
        <f t="shared" si="33"/>
        <v>78.166</v>
      </c>
      <c r="F93" s="148">
        <v>2</v>
      </c>
      <c r="G93" s="144">
        <f t="shared" si="34"/>
        <v>1500</v>
      </c>
      <c r="H93" s="145"/>
      <c r="I93" s="144" t="s">
        <v>259</v>
      </c>
      <c r="J93" s="144">
        <v>5000</v>
      </c>
      <c r="K93" s="144">
        <v>5000</v>
      </c>
      <c r="L93" s="144">
        <v>5000</v>
      </c>
      <c r="M93" s="144" t="s">
        <v>557</v>
      </c>
      <c r="N93" s="146">
        <f t="shared" si="35"/>
        <v>3500</v>
      </c>
      <c r="O93" s="72">
        <v>0.01</v>
      </c>
      <c r="P93" s="29">
        <f t="shared" si="37"/>
        <v>15</v>
      </c>
      <c r="Q93" s="108"/>
      <c r="R93" s="139" t="s">
        <v>471</v>
      </c>
      <c r="S93" s="181"/>
      <c r="T93" s="33"/>
      <c r="U93" s="2"/>
    </row>
    <row r="94" spans="1:21" ht="12.75">
      <c r="A94" s="68" t="s">
        <v>553</v>
      </c>
      <c r="B94" s="70">
        <f t="shared" si="30"/>
        <v>646</v>
      </c>
      <c r="C94" s="70">
        <f t="shared" si="31"/>
        <v>64.60000000000001</v>
      </c>
      <c r="D94" s="23">
        <f t="shared" si="32"/>
        <v>710.6</v>
      </c>
      <c r="E94" s="14">
        <f t="shared" si="33"/>
        <v>39.083</v>
      </c>
      <c r="F94" s="148">
        <v>1</v>
      </c>
      <c r="G94" s="144">
        <f t="shared" si="34"/>
        <v>750</v>
      </c>
      <c r="H94" s="145"/>
      <c r="I94" s="144" t="s">
        <v>259</v>
      </c>
      <c r="J94" s="144">
        <v>5000</v>
      </c>
      <c r="K94" s="144">
        <v>5000</v>
      </c>
      <c r="L94" s="144">
        <v>5000</v>
      </c>
      <c r="M94" s="144" t="s">
        <v>557</v>
      </c>
      <c r="N94" s="146">
        <f t="shared" si="35"/>
        <v>4250</v>
      </c>
      <c r="O94" s="72">
        <v>0.01</v>
      </c>
      <c r="P94" s="29">
        <f t="shared" si="37"/>
        <v>7.5</v>
      </c>
      <c r="Q94" s="108"/>
      <c r="R94" s="139" t="s">
        <v>474</v>
      </c>
      <c r="S94" s="181"/>
      <c r="T94" s="33"/>
      <c r="U94" s="2"/>
    </row>
    <row r="95" spans="1:21" ht="12.75">
      <c r="A95" s="68" t="s">
        <v>554</v>
      </c>
      <c r="B95" s="70">
        <f t="shared" si="30"/>
        <v>646</v>
      </c>
      <c r="C95" s="70">
        <f t="shared" si="31"/>
        <v>64.60000000000001</v>
      </c>
      <c r="D95" s="23">
        <f t="shared" si="32"/>
        <v>710.6</v>
      </c>
      <c r="E95" s="14">
        <f t="shared" si="33"/>
        <v>39.083</v>
      </c>
      <c r="F95" s="148">
        <v>1</v>
      </c>
      <c r="G95" s="144">
        <f t="shared" si="34"/>
        <v>750</v>
      </c>
      <c r="H95" s="145"/>
      <c r="I95" s="144" t="s">
        <v>259</v>
      </c>
      <c r="J95" s="144">
        <v>5000</v>
      </c>
      <c r="K95" s="144">
        <v>5000</v>
      </c>
      <c r="L95" s="144">
        <v>5000</v>
      </c>
      <c r="M95" s="144" t="s">
        <v>557</v>
      </c>
      <c r="N95" s="146">
        <f t="shared" si="35"/>
        <v>4250</v>
      </c>
      <c r="O95" s="72">
        <v>0.01</v>
      </c>
      <c r="P95" s="29">
        <f t="shared" si="37"/>
        <v>7.5</v>
      </c>
      <c r="Q95" s="108"/>
      <c r="R95" s="139" t="s">
        <v>486</v>
      </c>
      <c r="S95" s="181"/>
      <c r="T95" s="33"/>
      <c r="U95" s="2"/>
    </row>
    <row r="96" spans="1:21" ht="12.75">
      <c r="A96" s="68" t="s">
        <v>138</v>
      </c>
      <c r="B96" s="70">
        <f t="shared" si="30"/>
        <v>1292</v>
      </c>
      <c r="C96" s="70">
        <f t="shared" si="31"/>
        <v>129.20000000000002</v>
      </c>
      <c r="D96" s="23">
        <f t="shared" si="32"/>
        <v>1421.2</v>
      </c>
      <c r="E96" s="14">
        <f t="shared" si="33"/>
        <v>78.166</v>
      </c>
      <c r="F96" s="41">
        <v>2</v>
      </c>
      <c r="G96" s="144">
        <f t="shared" si="34"/>
        <v>1500</v>
      </c>
      <c r="H96" s="145"/>
      <c r="I96" s="144" t="s">
        <v>259</v>
      </c>
      <c r="J96" s="144">
        <v>5000</v>
      </c>
      <c r="K96" s="144">
        <v>5000</v>
      </c>
      <c r="L96" s="144">
        <v>5000</v>
      </c>
      <c r="M96" s="144" t="s">
        <v>557</v>
      </c>
      <c r="N96" s="146">
        <f t="shared" si="35"/>
        <v>3500</v>
      </c>
      <c r="O96" s="72">
        <v>0.01</v>
      </c>
      <c r="P96" s="29">
        <f t="shared" si="37"/>
        <v>15</v>
      </c>
      <c r="Q96" s="108"/>
      <c r="R96" s="43" t="s">
        <v>137</v>
      </c>
      <c r="S96" s="181"/>
      <c r="T96" s="33"/>
      <c r="U96" s="2"/>
    </row>
    <row r="97" spans="1:21" ht="12.75">
      <c r="A97" s="68" t="s">
        <v>491</v>
      </c>
      <c r="B97" s="70">
        <f t="shared" si="30"/>
        <v>646</v>
      </c>
      <c r="C97" s="70">
        <f t="shared" si="31"/>
        <v>64.60000000000001</v>
      </c>
      <c r="D97" s="23">
        <f t="shared" si="32"/>
        <v>710.6</v>
      </c>
      <c r="E97" s="14">
        <f t="shared" si="33"/>
        <v>39.083</v>
      </c>
      <c r="F97" s="41">
        <v>1</v>
      </c>
      <c r="G97" s="144">
        <f t="shared" si="34"/>
        <v>750</v>
      </c>
      <c r="H97" s="145"/>
      <c r="I97" s="144" t="s">
        <v>259</v>
      </c>
      <c r="J97" s="147">
        <v>5000</v>
      </c>
      <c r="K97" s="147">
        <v>5000</v>
      </c>
      <c r="L97" s="147">
        <v>5000</v>
      </c>
      <c r="M97" s="144" t="s">
        <v>557</v>
      </c>
      <c r="N97" s="146">
        <f t="shared" si="35"/>
        <v>4250</v>
      </c>
      <c r="O97" s="72">
        <v>0.01</v>
      </c>
      <c r="P97" s="29">
        <f t="shared" si="37"/>
        <v>7.5</v>
      </c>
      <c r="Q97" s="108"/>
      <c r="R97" s="139" t="s">
        <v>490</v>
      </c>
      <c r="S97" s="181"/>
      <c r="T97" s="33"/>
      <c r="U97" s="2"/>
    </row>
    <row r="98" spans="1:21" ht="12.75">
      <c r="A98" s="68" t="s">
        <v>494</v>
      </c>
      <c r="B98" s="70">
        <f t="shared" si="30"/>
        <v>646</v>
      </c>
      <c r="C98" s="70">
        <f t="shared" si="31"/>
        <v>64.60000000000001</v>
      </c>
      <c r="D98" s="23">
        <f t="shared" si="32"/>
        <v>710.6</v>
      </c>
      <c r="E98" s="14">
        <f t="shared" si="33"/>
        <v>39.083</v>
      </c>
      <c r="F98" s="41">
        <v>1</v>
      </c>
      <c r="G98" s="144">
        <f t="shared" si="34"/>
        <v>750</v>
      </c>
      <c r="H98" s="145"/>
      <c r="I98" s="144" t="s">
        <v>259</v>
      </c>
      <c r="J98" s="147">
        <v>5000</v>
      </c>
      <c r="K98" s="147">
        <v>5000</v>
      </c>
      <c r="L98" s="147">
        <v>5000</v>
      </c>
      <c r="M98" s="144" t="s">
        <v>557</v>
      </c>
      <c r="N98" s="146">
        <f t="shared" si="35"/>
        <v>4250</v>
      </c>
      <c r="O98" s="72">
        <v>0.01</v>
      </c>
      <c r="P98" s="29">
        <f t="shared" si="37"/>
        <v>7.5</v>
      </c>
      <c r="Q98" s="108"/>
      <c r="R98" s="139" t="s">
        <v>493</v>
      </c>
      <c r="S98" s="181"/>
      <c r="T98" s="33"/>
      <c r="U98" s="2"/>
    </row>
    <row r="99" spans="1:21" ht="12.75">
      <c r="A99" s="68" t="s">
        <v>141</v>
      </c>
      <c r="B99" s="70">
        <f t="shared" si="30"/>
        <v>10336</v>
      </c>
      <c r="C99" s="70">
        <f t="shared" si="31"/>
        <v>1033.6000000000001</v>
      </c>
      <c r="D99" s="23">
        <f t="shared" si="32"/>
        <v>11369.6</v>
      </c>
      <c r="E99" s="14">
        <f t="shared" si="33"/>
        <v>625.328</v>
      </c>
      <c r="F99" s="41">
        <v>16</v>
      </c>
      <c r="G99" s="144">
        <f t="shared" si="34"/>
        <v>12000</v>
      </c>
      <c r="H99" s="145"/>
      <c r="I99" s="144" t="s">
        <v>259</v>
      </c>
      <c r="J99" s="144">
        <v>15000</v>
      </c>
      <c r="K99" s="144">
        <v>15000</v>
      </c>
      <c r="L99" s="144">
        <v>15000</v>
      </c>
      <c r="M99" s="144" t="s">
        <v>557</v>
      </c>
      <c r="N99" s="146">
        <f t="shared" si="35"/>
        <v>3000</v>
      </c>
      <c r="O99" s="72">
        <v>0.01</v>
      </c>
      <c r="P99" s="29">
        <f t="shared" si="37"/>
        <v>120</v>
      </c>
      <c r="Q99" s="108"/>
      <c r="R99" s="43" t="s">
        <v>140</v>
      </c>
      <c r="S99" s="181"/>
      <c r="T99" s="33"/>
      <c r="U99" s="2"/>
    </row>
    <row r="100" spans="1:21" ht="12.75">
      <c r="A100" s="68" t="s">
        <v>269</v>
      </c>
      <c r="B100" s="70">
        <f t="shared" si="30"/>
        <v>646</v>
      </c>
      <c r="C100" s="70">
        <f t="shared" si="31"/>
        <v>64.60000000000001</v>
      </c>
      <c r="D100" s="23">
        <f t="shared" si="32"/>
        <v>710.6</v>
      </c>
      <c r="E100" s="14">
        <f t="shared" si="33"/>
        <v>39.083</v>
      </c>
      <c r="F100" s="148">
        <v>1</v>
      </c>
      <c r="G100" s="144">
        <f t="shared" si="34"/>
        <v>750</v>
      </c>
      <c r="H100" s="145"/>
      <c r="I100" s="144" t="s">
        <v>259</v>
      </c>
      <c r="J100" s="144">
        <v>1000</v>
      </c>
      <c r="K100" s="144">
        <v>1000</v>
      </c>
      <c r="L100" s="144">
        <v>1000</v>
      </c>
      <c r="M100" s="144" t="s">
        <v>557</v>
      </c>
      <c r="N100" s="146">
        <f t="shared" si="35"/>
        <v>250</v>
      </c>
      <c r="O100" s="72">
        <v>0.01262</v>
      </c>
      <c r="P100" s="29">
        <f t="shared" si="37"/>
        <v>9.465</v>
      </c>
      <c r="Q100" s="108"/>
      <c r="R100" s="139" t="s">
        <v>542</v>
      </c>
      <c r="S100" s="181"/>
      <c r="T100" s="33"/>
      <c r="U100" s="2"/>
    </row>
    <row r="101" spans="1:21" ht="12.75">
      <c r="A101" s="68" t="s">
        <v>555</v>
      </c>
      <c r="B101" s="70">
        <f>B$3*F101</f>
        <v>646</v>
      </c>
      <c r="C101" s="70">
        <f>B101*C$2</f>
        <v>64.60000000000001</v>
      </c>
      <c r="D101" s="23">
        <f>B101+C101</f>
        <v>710.6</v>
      </c>
      <c r="E101" s="14">
        <f>D101*E$2</f>
        <v>39.083</v>
      </c>
      <c r="F101" s="41">
        <v>1</v>
      </c>
      <c r="G101" s="144">
        <f>G$3*F101</f>
        <v>750</v>
      </c>
      <c r="H101" s="145"/>
      <c r="I101" s="144" t="s">
        <v>259</v>
      </c>
      <c r="J101" s="144">
        <v>800</v>
      </c>
      <c r="K101" s="147">
        <v>800</v>
      </c>
      <c r="L101" s="144">
        <v>800</v>
      </c>
      <c r="M101" s="144" t="s">
        <v>557</v>
      </c>
      <c r="N101" s="146">
        <f>L101-G101</f>
        <v>50</v>
      </c>
      <c r="O101" s="72">
        <v>0</v>
      </c>
      <c r="P101" s="29">
        <f>G101*O101</f>
        <v>0</v>
      </c>
      <c r="Q101" s="108"/>
      <c r="R101" s="139" t="s">
        <v>500</v>
      </c>
      <c r="S101" s="181"/>
      <c r="T101" s="33"/>
      <c r="U101" s="2"/>
    </row>
    <row r="102" spans="1:21" ht="12.75">
      <c r="A102" s="140" t="s">
        <v>540</v>
      </c>
      <c r="B102" s="70">
        <f>B$3*F102</f>
        <v>1292</v>
      </c>
      <c r="C102" s="70">
        <f>B102*C$2</f>
        <v>129.20000000000002</v>
      </c>
      <c r="D102" s="23">
        <f>B102+C102</f>
        <v>1421.2</v>
      </c>
      <c r="E102" s="14">
        <f>D102*E$2</f>
        <v>78.166</v>
      </c>
      <c r="F102" s="144">
        <v>2</v>
      </c>
      <c r="G102" s="144">
        <f>G$3*F102</f>
        <v>1500</v>
      </c>
      <c r="H102" s="145"/>
      <c r="I102" s="144" t="s">
        <v>259</v>
      </c>
      <c r="J102" s="144">
        <v>1500</v>
      </c>
      <c r="K102" s="147">
        <v>1500</v>
      </c>
      <c r="L102" s="144">
        <v>1500</v>
      </c>
      <c r="M102" s="144" t="s">
        <v>557</v>
      </c>
      <c r="N102" s="146">
        <f>L102-G102</f>
        <v>0</v>
      </c>
      <c r="O102" s="72">
        <v>0.18</v>
      </c>
      <c r="P102" s="29">
        <f>G102*O102</f>
        <v>270</v>
      </c>
      <c r="Q102" s="110"/>
      <c r="R102" s="139" t="s">
        <v>556</v>
      </c>
      <c r="S102" s="181"/>
      <c r="T102" s="33"/>
      <c r="U102" s="2"/>
    </row>
    <row r="103" spans="1:21" ht="12.75">
      <c r="A103" s="68"/>
      <c r="B103" s="70"/>
      <c r="C103" s="70"/>
      <c r="D103" s="23"/>
      <c r="E103" s="14"/>
      <c r="F103" s="41"/>
      <c r="G103" s="14"/>
      <c r="H103" s="40"/>
      <c r="I103" s="14"/>
      <c r="J103" s="14"/>
      <c r="K103" s="36"/>
      <c r="L103" s="14"/>
      <c r="M103" s="14"/>
      <c r="N103" s="19"/>
      <c r="O103" s="72"/>
      <c r="P103" s="29"/>
      <c r="Q103" s="108"/>
      <c r="R103" s="43"/>
      <c r="S103" s="181"/>
      <c r="T103" s="33"/>
      <c r="U103" s="2"/>
    </row>
    <row r="104" spans="1:21" ht="12.75">
      <c r="A104" s="122"/>
      <c r="B104" s="195"/>
      <c r="C104" s="195"/>
      <c r="D104" s="196"/>
      <c r="E104" s="195"/>
      <c r="F104" s="195"/>
      <c r="G104" s="195"/>
      <c r="H104" s="195"/>
      <c r="I104" s="195"/>
      <c r="J104" s="195"/>
      <c r="K104" s="195"/>
      <c r="L104" s="195"/>
      <c r="M104" s="195"/>
      <c r="N104" s="33"/>
      <c r="O104" s="33"/>
      <c r="P104" s="116"/>
      <c r="R104" s="2"/>
      <c r="S104" s="33"/>
      <c r="T104" s="33"/>
      <c r="U104" s="2"/>
    </row>
    <row r="105" spans="1:21" ht="12.75">
      <c r="A105" s="48"/>
      <c r="B105" s="14"/>
      <c r="C105" s="14"/>
      <c r="D105" s="271" t="s">
        <v>291</v>
      </c>
      <c r="E105" s="272"/>
      <c r="F105" s="128">
        <f>SUM(F6:F104)</f>
        <v>717.096</v>
      </c>
      <c r="G105" s="14"/>
      <c r="H105" s="40"/>
      <c r="I105" s="55"/>
      <c r="J105" s="14"/>
      <c r="K105" s="36"/>
      <c r="L105" s="36"/>
      <c r="M105" s="271" t="s">
        <v>206</v>
      </c>
      <c r="N105" s="272"/>
      <c r="O105" s="167"/>
      <c r="P105" s="166">
        <f>SUM(P6:P102)/G3</f>
        <v>1410.4474055745402</v>
      </c>
      <c r="Q105" s="110"/>
      <c r="R105" s="4"/>
      <c r="S105" s="181"/>
      <c r="T105" s="33"/>
      <c r="U105" s="2"/>
    </row>
    <row r="106" spans="1:21" ht="12.75">
      <c r="A106" s="49" t="s">
        <v>1</v>
      </c>
      <c r="B106" s="15">
        <f>B$3*2</f>
        <v>1292</v>
      </c>
      <c r="C106" s="25">
        <f>C3*2</f>
        <v>129.20000000000002</v>
      </c>
      <c r="D106" s="25">
        <f>B106+C106</f>
        <v>1421.2</v>
      </c>
      <c r="E106" s="13">
        <f>D106*0.08</f>
        <v>113.69600000000001</v>
      </c>
      <c r="F106" s="46"/>
      <c r="G106" s="13">
        <f>D106+E106</f>
        <v>1534.896</v>
      </c>
      <c r="H106" s="13"/>
      <c r="I106" s="13"/>
      <c r="J106" s="13"/>
      <c r="K106" s="46">
        <v>1580</v>
      </c>
      <c r="L106" s="13"/>
      <c r="M106" s="13"/>
      <c r="N106" s="21">
        <f>K106-G106</f>
        <v>45.10400000000004</v>
      </c>
      <c r="O106" s="58"/>
      <c r="P106" s="30"/>
      <c r="Q106" s="111"/>
      <c r="R106" s="7" t="s">
        <v>25</v>
      </c>
      <c r="S106" s="192"/>
      <c r="T106" s="38"/>
      <c r="U106" s="39"/>
    </row>
    <row r="107" spans="1:21" ht="12.75">
      <c r="A107" s="158"/>
      <c r="B107" s="182"/>
      <c r="C107" s="183"/>
      <c r="D107" s="183"/>
      <c r="E107" s="159"/>
      <c r="F107" s="169"/>
      <c r="G107" s="159"/>
      <c r="H107" s="159"/>
      <c r="I107" s="159"/>
      <c r="J107" s="159"/>
      <c r="K107" s="169"/>
      <c r="L107" s="159"/>
      <c r="M107" s="159"/>
      <c r="N107" s="161"/>
      <c r="O107" s="184"/>
      <c r="P107" s="163"/>
      <c r="Q107" s="171"/>
      <c r="R107" s="172"/>
      <c r="S107" s="191"/>
      <c r="T107" s="155"/>
      <c r="U107" s="156"/>
    </row>
    <row r="108" spans="1:21" ht="12.75">
      <c r="A108" s="158" t="s">
        <v>558</v>
      </c>
      <c r="B108" s="182"/>
      <c r="C108" s="183"/>
      <c r="D108" s="183"/>
      <c r="E108" s="159"/>
      <c r="F108" s="169"/>
      <c r="G108" s="159"/>
      <c r="H108" s="159"/>
      <c r="I108" s="159"/>
      <c r="J108" s="159"/>
      <c r="K108" s="169"/>
      <c r="L108" s="159"/>
      <c r="M108" s="159"/>
      <c r="N108" s="161"/>
      <c r="O108" s="184"/>
      <c r="P108" s="163"/>
      <c r="Q108" s="171"/>
      <c r="R108" s="172"/>
      <c r="S108" s="191"/>
      <c r="T108" s="155"/>
      <c r="U108" s="156"/>
    </row>
    <row r="109" spans="1:21" ht="12.75">
      <c r="A109" s="140" t="s">
        <v>4</v>
      </c>
      <c r="B109" s="16">
        <f>B$3*2</f>
        <v>1292</v>
      </c>
      <c r="C109" s="17">
        <f>C$3*2</f>
        <v>129.20000000000002</v>
      </c>
      <c r="D109" s="23">
        <f>B109+C109</f>
        <v>1421.2</v>
      </c>
      <c r="E109" s="14">
        <f>D109*E$2</f>
        <v>78.166</v>
      </c>
      <c r="F109" s="36">
        <v>1</v>
      </c>
      <c r="G109" s="14">
        <v>1525</v>
      </c>
      <c r="H109" s="14"/>
      <c r="I109" s="14" t="s">
        <v>65</v>
      </c>
      <c r="J109" s="14">
        <v>1580</v>
      </c>
      <c r="K109" s="14">
        <v>1580</v>
      </c>
      <c r="L109" s="14">
        <v>1579</v>
      </c>
      <c r="M109" s="14" t="s">
        <v>557</v>
      </c>
      <c r="N109" s="19">
        <f>L109-G109</f>
        <v>54</v>
      </c>
      <c r="O109" s="59">
        <v>18.75</v>
      </c>
      <c r="P109" s="31">
        <f>O109*K109</f>
        <v>29625</v>
      </c>
      <c r="Q109" s="110"/>
      <c r="R109" s="6" t="s">
        <v>21</v>
      </c>
      <c r="S109" s="181"/>
      <c r="T109" s="33"/>
      <c r="U109" s="2"/>
    </row>
    <row r="110" spans="1:21" ht="12.75">
      <c r="A110" s="140" t="s">
        <v>2</v>
      </c>
      <c r="B110" s="16">
        <f aca="true" t="shared" si="38" ref="B110:C114">B$3*2</f>
        <v>1292</v>
      </c>
      <c r="C110" s="17">
        <f t="shared" si="38"/>
        <v>129.20000000000002</v>
      </c>
      <c r="D110" s="23">
        <f>B110+C110</f>
        <v>1421.2</v>
      </c>
      <c r="E110" s="14">
        <f>D110*E$2</f>
        <v>78.166</v>
      </c>
      <c r="F110" s="36">
        <v>1</v>
      </c>
      <c r="G110" s="14">
        <v>1525</v>
      </c>
      <c r="H110" s="14"/>
      <c r="I110" s="14" t="s">
        <v>65</v>
      </c>
      <c r="J110" s="14">
        <v>1580</v>
      </c>
      <c r="K110" s="14">
        <v>1580</v>
      </c>
      <c r="L110" s="14">
        <v>1580</v>
      </c>
      <c r="M110" s="14" t="s">
        <v>599</v>
      </c>
      <c r="N110" s="19">
        <f>L110-G110</f>
        <v>55</v>
      </c>
      <c r="O110" s="60">
        <v>134.5</v>
      </c>
      <c r="P110" s="31">
        <f>O110*K110</f>
        <v>212510</v>
      </c>
      <c r="Q110" s="110"/>
      <c r="R110" s="6" t="s">
        <v>24</v>
      </c>
      <c r="S110" s="181"/>
      <c r="T110" s="33"/>
      <c r="U110" s="2"/>
    </row>
    <row r="111" spans="1:21" ht="12.75">
      <c r="A111" s="140" t="s">
        <v>70</v>
      </c>
      <c r="B111" s="16">
        <f t="shared" si="38"/>
        <v>1292</v>
      </c>
      <c r="C111" s="17">
        <f t="shared" si="38"/>
        <v>129.20000000000002</v>
      </c>
      <c r="D111" s="23">
        <f>B111+C111</f>
        <v>1421.2</v>
      </c>
      <c r="E111" s="14">
        <f>D111*E$2</f>
        <v>78.166</v>
      </c>
      <c r="F111" s="36">
        <v>1</v>
      </c>
      <c r="G111" s="14">
        <v>1525</v>
      </c>
      <c r="H111" s="14"/>
      <c r="I111" s="14" t="s">
        <v>65</v>
      </c>
      <c r="J111" s="14">
        <v>1545</v>
      </c>
      <c r="K111" s="14">
        <v>1580</v>
      </c>
      <c r="L111" s="14">
        <v>1545</v>
      </c>
      <c r="M111" s="14" t="s">
        <v>557</v>
      </c>
      <c r="N111" s="19">
        <f>L111-G111</f>
        <v>20</v>
      </c>
      <c r="O111" s="60">
        <v>5.5</v>
      </c>
      <c r="P111" s="31">
        <f>O111*K111</f>
        <v>8690</v>
      </c>
      <c r="Q111" s="110" t="s">
        <v>266</v>
      </c>
      <c r="R111" s="6"/>
      <c r="S111" s="181"/>
      <c r="T111" s="33"/>
      <c r="U111" s="2"/>
    </row>
    <row r="112" spans="1:21" ht="12.75">
      <c r="A112" s="197"/>
      <c r="B112" s="175"/>
      <c r="C112" s="176"/>
      <c r="D112" s="177"/>
      <c r="E112" s="14"/>
      <c r="F112" s="40"/>
      <c r="G112" s="40"/>
      <c r="H112" s="40"/>
      <c r="I112" s="40"/>
      <c r="J112" s="40"/>
      <c r="K112" s="40"/>
      <c r="L112" s="40"/>
      <c r="M112" s="40"/>
      <c r="N112" s="178"/>
      <c r="O112" s="116"/>
      <c r="P112" s="179"/>
      <c r="Q112" s="110"/>
      <c r="R112" s="6"/>
      <c r="S112" s="181"/>
      <c r="T112" s="33"/>
      <c r="U112" s="2"/>
    </row>
    <row r="113" spans="1:21" ht="12.75">
      <c r="A113" s="158" t="s">
        <v>561</v>
      </c>
      <c r="B113" s="195"/>
      <c r="C113" s="195"/>
      <c r="D113" s="196"/>
      <c r="E113" s="14"/>
      <c r="F113" s="195"/>
      <c r="G113" s="195"/>
      <c r="H113" s="195"/>
      <c r="I113" s="195"/>
      <c r="J113" s="195"/>
      <c r="K113" s="195"/>
      <c r="L113" s="195"/>
      <c r="M113" s="195"/>
      <c r="N113" s="33"/>
      <c r="O113" s="33"/>
      <c r="P113" s="116"/>
      <c r="R113" s="2"/>
      <c r="S113" s="33"/>
      <c r="T113" s="33"/>
      <c r="U113" s="2"/>
    </row>
    <row r="114" spans="1:21" ht="12.75">
      <c r="A114" s="140" t="s">
        <v>1</v>
      </c>
      <c r="B114" s="16">
        <f t="shared" si="38"/>
        <v>1292</v>
      </c>
      <c r="C114" s="17">
        <f t="shared" si="38"/>
        <v>129.20000000000002</v>
      </c>
      <c r="D114" s="23">
        <f>B114+C114</f>
        <v>1421.2</v>
      </c>
      <c r="E114" s="14">
        <f>D114*E$2</f>
        <v>78.166</v>
      </c>
      <c r="F114" s="36">
        <v>1</v>
      </c>
      <c r="G114" s="14">
        <v>1525</v>
      </c>
      <c r="H114" s="14"/>
      <c r="I114" s="14" t="s">
        <v>598</v>
      </c>
      <c r="J114" s="14">
        <v>0</v>
      </c>
      <c r="K114" s="14">
        <v>1580</v>
      </c>
      <c r="L114" s="14">
        <v>0</v>
      </c>
      <c r="M114" s="14"/>
      <c r="N114" s="19">
        <f>L114-G114</f>
        <v>-1525</v>
      </c>
      <c r="O114" s="60">
        <v>98.37</v>
      </c>
      <c r="P114" s="31">
        <f>O114*K114</f>
        <v>155424.6</v>
      </c>
      <c r="Q114" s="110" t="s">
        <v>69</v>
      </c>
      <c r="R114" s="6"/>
      <c r="S114" s="181"/>
      <c r="T114" s="33"/>
      <c r="U114" s="2"/>
    </row>
    <row r="115" spans="1:21" ht="12.75">
      <c r="A115" s="140"/>
      <c r="B115" s="16"/>
      <c r="C115" s="17"/>
      <c r="D115" s="23"/>
      <c r="E115" s="14"/>
      <c r="F115" s="36"/>
      <c r="G115" s="14"/>
      <c r="H115" s="14"/>
      <c r="I115" s="14"/>
      <c r="J115" s="14"/>
      <c r="K115" s="14"/>
      <c r="L115" s="14"/>
      <c r="M115" s="14"/>
      <c r="N115" s="19"/>
      <c r="O115" s="60"/>
      <c r="P115" s="31"/>
      <c r="Q115" s="110"/>
      <c r="R115" s="6"/>
      <c r="S115" s="181"/>
      <c r="T115" s="33"/>
      <c r="U115" s="2"/>
    </row>
    <row r="116" spans="1:21" ht="12.75">
      <c r="A116" s="140"/>
      <c r="B116" s="16"/>
      <c r="C116" s="17"/>
      <c r="D116" s="23"/>
      <c r="E116" s="14"/>
      <c r="F116" s="36"/>
      <c r="G116" s="14"/>
      <c r="H116" s="14"/>
      <c r="I116" s="14"/>
      <c r="J116" s="14"/>
      <c r="K116" s="14"/>
      <c r="L116" s="14"/>
      <c r="M116" s="14"/>
      <c r="N116" s="19"/>
      <c r="O116" s="60"/>
      <c r="P116" s="31"/>
      <c r="Q116" s="110"/>
      <c r="R116" s="6"/>
      <c r="S116" s="181"/>
      <c r="T116" s="33"/>
      <c r="U116" s="2"/>
    </row>
    <row r="117" spans="1:21" ht="12.75">
      <c r="A117" s="48"/>
      <c r="B117" s="14"/>
      <c r="C117" s="14"/>
      <c r="D117" s="23"/>
      <c r="E117" s="14"/>
      <c r="F117" s="36"/>
      <c r="G117" s="14"/>
      <c r="H117" s="14"/>
      <c r="I117" s="14"/>
      <c r="J117" s="14"/>
      <c r="K117" s="14"/>
      <c r="L117" s="14"/>
      <c r="M117" s="271" t="s">
        <v>206</v>
      </c>
      <c r="N117" s="272"/>
      <c r="O117" s="167"/>
      <c r="P117" s="166">
        <f>SUM(P109:P114)/K114</f>
        <v>257.12</v>
      </c>
      <c r="Q117" s="110"/>
      <c r="R117" s="4"/>
      <c r="S117" s="181"/>
      <c r="T117" s="33"/>
      <c r="U117" s="2"/>
    </row>
    <row r="118" spans="1:21" s="1" customFormat="1" ht="12.75">
      <c r="A118" s="49" t="s">
        <v>6</v>
      </c>
      <c r="B118" s="13">
        <v>331</v>
      </c>
      <c r="C118" s="13">
        <f>B118*0.1</f>
        <v>33.1</v>
      </c>
      <c r="D118" s="20">
        <f aca="true" t="shared" si="39" ref="D118:D123">B118+C118</f>
        <v>364.1</v>
      </c>
      <c r="E118" s="13"/>
      <c r="F118" s="46"/>
      <c r="G118" s="13"/>
      <c r="H118" s="13"/>
      <c r="I118" s="13"/>
      <c r="J118" s="13"/>
      <c r="K118" s="13"/>
      <c r="L118" s="13"/>
      <c r="M118" s="13"/>
      <c r="N118" s="21"/>
      <c r="O118" s="61"/>
      <c r="P118" s="30"/>
      <c r="Q118" s="111"/>
      <c r="R118" s="26" t="s">
        <v>28</v>
      </c>
      <c r="S118" s="190"/>
      <c r="T118" s="123"/>
      <c r="U118" s="124"/>
    </row>
    <row r="119" spans="1:21" ht="12.75">
      <c r="A119" s="50" t="s">
        <v>9</v>
      </c>
      <c r="B119" s="17">
        <f>B118*F119</f>
        <v>331</v>
      </c>
      <c r="C119" s="17">
        <f>C118*F119</f>
        <v>33.1</v>
      </c>
      <c r="D119" s="23">
        <f t="shared" si="39"/>
        <v>364.1</v>
      </c>
      <c r="E119" s="14"/>
      <c r="F119" s="36">
        <v>1</v>
      </c>
      <c r="G119" s="14">
        <f>D119+E119</f>
        <v>364.1</v>
      </c>
      <c r="H119" s="14"/>
      <c r="I119" s="14" t="s">
        <v>65</v>
      </c>
      <c r="J119" s="14"/>
      <c r="K119" s="14">
        <v>360</v>
      </c>
      <c r="L119" s="14"/>
      <c r="M119" s="14"/>
      <c r="N119" s="19">
        <f aca="true" t="shared" si="40" ref="N119:N124">L119-G119</f>
        <v>-364.1</v>
      </c>
      <c r="O119" s="62">
        <v>483</v>
      </c>
      <c r="P119" s="31">
        <f>O119*K119*1.22</f>
        <v>212133.6</v>
      </c>
      <c r="Q119" s="110"/>
      <c r="R119" s="10" t="s">
        <v>66</v>
      </c>
      <c r="S119" s="181"/>
      <c r="T119" s="33"/>
      <c r="U119" s="2"/>
    </row>
    <row r="120" spans="1:21" ht="12.75">
      <c r="A120" s="50" t="s">
        <v>10</v>
      </c>
      <c r="B120" s="17">
        <f>B118*F120</f>
        <v>993</v>
      </c>
      <c r="C120" s="17">
        <f>C118*F120</f>
        <v>99.30000000000001</v>
      </c>
      <c r="D120" s="23">
        <f t="shared" si="39"/>
        <v>1092.3</v>
      </c>
      <c r="E120" s="14"/>
      <c r="F120" s="36">
        <v>3</v>
      </c>
      <c r="G120" s="14">
        <f>D120+E120</f>
        <v>1092.3</v>
      </c>
      <c r="H120" s="14"/>
      <c r="I120" s="14" t="s">
        <v>65</v>
      </c>
      <c r="J120" s="14"/>
      <c r="K120" s="14">
        <v>1122</v>
      </c>
      <c r="L120" s="14"/>
      <c r="M120" s="14"/>
      <c r="N120" s="19">
        <f t="shared" si="40"/>
        <v>-1092.3</v>
      </c>
      <c r="O120" s="62">
        <v>6.6</v>
      </c>
      <c r="P120" s="31">
        <f>O120*K120*1.22</f>
        <v>9034.344</v>
      </c>
      <c r="Q120" s="110"/>
      <c r="R120" s="10" t="s">
        <v>23</v>
      </c>
      <c r="S120" s="181"/>
      <c r="T120" s="33"/>
      <c r="U120" s="2"/>
    </row>
    <row r="121" spans="1:21" ht="12.75">
      <c r="A121" s="50" t="s">
        <v>61</v>
      </c>
      <c r="B121" s="17">
        <f>B118*F121</f>
        <v>662</v>
      </c>
      <c r="C121" s="17">
        <f>C118*F121</f>
        <v>66.2</v>
      </c>
      <c r="D121" s="23">
        <f t="shared" si="39"/>
        <v>728.2</v>
      </c>
      <c r="E121" s="14">
        <f>D121*0.02</f>
        <v>14.564000000000002</v>
      </c>
      <c r="F121" s="36">
        <v>2</v>
      </c>
      <c r="G121" s="14">
        <f>D121+E121</f>
        <v>742.764</v>
      </c>
      <c r="H121" s="14"/>
      <c r="I121" s="14" t="s">
        <v>65</v>
      </c>
      <c r="J121" s="14"/>
      <c r="K121" s="14">
        <v>840</v>
      </c>
      <c r="L121" s="14"/>
      <c r="M121" s="14" t="s">
        <v>608</v>
      </c>
      <c r="N121" s="19">
        <f t="shared" si="40"/>
        <v>-742.764</v>
      </c>
      <c r="O121" s="60">
        <v>2.87</v>
      </c>
      <c r="P121" s="31">
        <f>O121*K121</f>
        <v>2410.8</v>
      </c>
      <c r="Q121" s="110"/>
      <c r="R121" s="6" t="s">
        <v>22</v>
      </c>
      <c r="S121" s="181"/>
      <c r="T121" s="33"/>
      <c r="U121" s="2"/>
    </row>
    <row r="122" spans="1:21" ht="12.75">
      <c r="A122" s="50" t="s">
        <v>255</v>
      </c>
      <c r="B122" s="17">
        <f>B118*F122</f>
        <v>331</v>
      </c>
      <c r="C122" s="17">
        <f>C118*F122</f>
        <v>33.1</v>
      </c>
      <c r="D122" s="23">
        <f t="shared" si="39"/>
        <v>364.1</v>
      </c>
      <c r="E122" s="14"/>
      <c r="F122" s="36">
        <v>1</v>
      </c>
      <c r="G122" s="14">
        <f>D122+E122</f>
        <v>364.1</v>
      </c>
      <c r="H122" s="14"/>
      <c r="I122" s="14" t="s">
        <v>65</v>
      </c>
      <c r="J122" s="14"/>
      <c r="K122" s="14"/>
      <c r="L122" s="14"/>
      <c r="M122" s="14"/>
      <c r="N122" s="19">
        <f t="shared" si="40"/>
        <v>-364.1</v>
      </c>
      <c r="O122" s="57"/>
      <c r="P122" s="31"/>
      <c r="Q122" s="110"/>
      <c r="R122" s="2"/>
      <c r="S122" s="181"/>
      <c r="T122" s="33"/>
      <c r="U122" s="2"/>
    </row>
    <row r="123" spans="1:21" ht="13.5" customHeight="1">
      <c r="A123" s="50" t="s">
        <v>607</v>
      </c>
      <c r="B123" s="17">
        <f>B119*F123</f>
        <v>331</v>
      </c>
      <c r="C123" s="17">
        <f>C119*F123</f>
        <v>33.1</v>
      </c>
      <c r="D123" s="23">
        <f t="shared" si="39"/>
        <v>364.1</v>
      </c>
      <c r="E123" s="14"/>
      <c r="F123" s="36">
        <v>1</v>
      </c>
      <c r="G123" s="14">
        <f>D123+E123</f>
        <v>364.1</v>
      </c>
      <c r="H123" s="14"/>
      <c r="I123" s="14" t="s">
        <v>606</v>
      </c>
      <c r="J123" s="14"/>
      <c r="K123" s="14"/>
      <c r="L123" s="14"/>
      <c r="M123" s="14"/>
      <c r="N123" s="19">
        <f t="shared" si="40"/>
        <v>-364.1</v>
      </c>
      <c r="O123" s="57"/>
      <c r="P123" s="31"/>
      <c r="Q123" s="110"/>
      <c r="R123" s="2"/>
      <c r="S123" s="181"/>
      <c r="T123" s="33"/>
      <c r="U123" s="2"/>
    </row>
    <row r="124" spans="1:21" ht="12.75">
      <c r="A124" s="51"/>
      <c r="B124" s="14"/>
      <c r="C124" s="14"/>
      <c r="D124" s="23"/>
      <c r="E124" s="14"/>
      <c r="F124" s="36"/>
      <c r="G124" s="14"/>
      <c r="H124" s="14"/>
      <c r="I124" s="14"/>
      <c r="J124" s="14"/>
      <c r="K124" s="14"/>
      <c r="L124" s="14"/>
      <c r="M124" s="14"/>
      <c r="N124" s="19">
        <f t="shared" si="40"/>
        <v>0</v>
      </c>
      <c r="O124" s="57"/>
      <c r="P124" s="29"/>
      <c r="Q124" s="110"/>
      <c r="R124" s="4"/>
      <c r="S124" s="181"/>
      <c r="T124" s="33"/>
      <c r="U124" s="2"/>
    </row>
    <row r="125" spans="1:21" s="1" customFormat="1" ht="12.75">
      <c r="A125" s="49" t="s">
        <v>7</v>
      </c>
      <c r="B125" s="13">
        <v>331</v>
      </c>
      <c r="C125" s="13">
        <f>B125*0.1</f>
        <v>33.1</v>
      </c>
      <c r="D125" s="20">
        <f>B125+C125</f>
        <v>364.1</v>
      </c>
      <c r="E125" s="46"/>
      <c r="F125" s="13"/>
      <c r="G125" s="13"/>
      <c r="H125" s="13"/>
      <c r="I125" s="13"/>
      <c r="J125" s="13"/>
      <c r="K125" s="13"/>
      <c r="L125" s="13"/>
      <c r="M125" s="13"/>
      <c r="N125" s="21"/>
      <c r="O125" s="61"/>
      <c r="P125" s="30"/>
      <c r="Q125" s="111"/>
      <c r="R125" s="7" t="s">
        <v>27</v>
      </c>
      <c r="S125" s="190"/>
      <c r="T125" s="123"/>
      <c r="U125" s="124"/>
    </row>
    <row r="126" spans="1:21" s="1" customFormat="1" ht="12.75">
      <c r="A126" s="158"/>
      <c r="B126" s="159"/>
      <c r="C126" s="159"/>
      <c r="D126" s="168"/>
      <c r="E126" s="169"/>
      <c r="F126" s="159"/>
      <c r="G126" s="159"/>
      <c r="H126" s="159"/>
      <c r="I126" s="159"/>
      <c r="J126" s="159"/>
      <c r="K126" s="159"/>
      <c r="L126" s="159"/>
      <c r="M126" s="159"/>
      <c r="N126" s="161"/>
      <c r="O126" s="170"/>
      <c r="P126" s="163"/>
      <c r="Q126" s="171"/>
      <c r="R126" s="172"/>
      <c r="S126" s="33"/>
      <c r="T126" s="33"/>
      <c r="U126" s="2"/>
    </row>
    <row r="127" spans="1:21" s="1" customFormat="1" ht="12.75">
      <c r="A127" s="158" t="s">
        <v>558</v>
      </c>
      <c r="B127" s="159"/>
      <c r="C127" s="159"/>
      <c r="D127" s="168"/>
      <c r="E127" s="169"/>
      <c r="F127" s="159"/>
      <c r="G127" s="159"/>
      <c r="H127" s="159"/>
      <c r="I127" s="159"/>
      <c r="J127" s="159"/>
      <c r="K127" s="159"/>
      <c r="L127" s="159"/>
      <c r="M127" s="159"/>
      <c r="N127" s="161"/>
      <c r="O127" s="170"/>
      <c r="P127" s="163"/>
      <c r="Q127" s="171"/>
      <c r="R127" s="172"/>
      <c r="S127" s="33"/>
      <c r="T127" s="33"/>
      <c r="U127" s="2"/>
    </row>
    <row r="128" spans="1:21" ht="12.75">
      <c r="A128" s="173" t="s">
        <v>593</v>
      </c>
      <c r="B128" s="187">
        <f>B$118*F128</f>
        <v>5296</v>
      </c>
      <c r="C128" s="187">
        <f>C$118*F128</f>
        <v>529.6</v>
      </c>
      <c r="D128" s="23">
        <f aca="true" t="shared" si="41" ref="D128:D145">B128+C128</f>
        <v>5825.6</v>
      </c>
      <c r="E128" s="14">
        <f aca="true" t="shared" si="42" ref="E128:E146">D128*0.02</f>
        <v>116.51200000000001</v>
      </c>
      <c r="F128" s="36">
        <v>16</v>
      </c>
      <c r="G128" s="14">
        <f aca="true" t="shared" si="43" ref="G128:G146">D128+E128</f>
        <v>5942.112</v>
      </c>
      <c r="H128" s="14"/>
      <c r="I128" s="14" t="s">
        <v>65</v>
      </c>
      <c r="J128" s="14">
        <v>10000</v>
      </c>
      <c r="K128" s="144">
        <v>8000</v>
      </c>
      <c r="L128" s="14">
        <v>10000</v>
      </c>
      <c r="M128" s="14" t="s">
        <v>592</v>
      </c>
      <c r="N128" s="19">
        <f aca="true" t="shared" si="44" ref="N128:N146">L128-G128</f>
        <v>4057.888</v>
      </c>
      <c r="O128" s="60"/>
      <c r="P128" s="29"/>
      <c r="Q128" s="110"/>
      <c r="R128" s="4"/>
      <c r="S128" s="213">
        <v>2115620</v>
      </c>
      <c r="T128" s="33"/>
      <c r="U128" s="125"/>
    </row>
    <row r="129" spans="1:21" ht="12.75">
      <c r="A129" s="173" t="s">
        <v>594</v>
      </c>
      <c r="B129" s="187">
        <f>B$118*F129</f>
        <v>12909</v>
      </c>
      <c r="C129" s="187">
        <f>C$118*F129</f>
        <v>1290.9</v>
      </c>
      <c r="D129" s="23">
        <f t="shared" si="41"/>
        <v>14199.9</v>
      </c>
      <c r="E129" s="14">
        <f t="shared" si="42"/>
        <v>283.998</v>
      </c>
      <c r="F129" s="36">
        <v>39</v>
      </c>
      <c r="G129" s="14">
        <f t="shared" si="43"/>
        <v>14483.898</v>
      </c>
      <c r="H129" s="14"/>
      <c r="I129" s="14" t="s">
        <v>65</v>
      </c>
      <c r="J129" s="14">
        <v>16000</v>
      </c>
      <c r="K129" s="144">
        <v>16000</v>
      </c>
      <c r="L129" s="14">
        <v>16000</v>
      </c>
      <c r="M129" s="14" t="s">
        <v>592</v>
      </c>
      <c r="N129" s="19">
        <f t="shared" si="44"/>
        <v>1516.1020000000008</v>
      </c>
      <c r="O129" s="60"/>
      <c r="P129" s="29"/>
      <c r="Q129" s="110"/>
      <c r="R129" s="4"/>
      <c r="S129" s="213">
        <v>2115620</v>
      </c>
      <c r="T129" s="33"/>
      <c r="U129" s="125"/>
    </row>
    <row r="130" spans="1:21" ht="12.75">
      <c r="A130" s="173" t="s">
        <v>545</v>
      </c>
      <c r="B130" s="187">
        <f>B$118*F130</f>
        <v>662</v>
      </c>
      <c r="C130" s="187">
        <f>C$118*F130</f>
        <v>66.2</v>
      </c>
      <c r="D130" s="23">
        <f t="shared" si="41"/>
        <v>728.2</v>
      </c>
      <c r="E130" s="14">
        <f t="shared" si="42"/>
        <v>14.564000000000002</v>
      </c>
      <c r="F130" s="36">
        <v>2</v>
      </c>
      <c r="G130" s="14">
        <f t="shared" si="43"/>
        <v>742.764</v>
      </c>
      <c r="H130" s="14"/>
      <c r="I130" s="14" t="s">
        <v>65</v>
      </c>
      <c r="J130" s="14">
        <v>1000</v>
      </c>
      <c r="K130" s="144">
        <v>1000</v>
      </c>
      <c r="L130" s="14">
        <v>1000</v>
      </c>
      <c r="M130" s="14" t="s">
        <v>592</v>
      </c>
      <c r="N130" s="19">
        <f t="shared" si="44"/>
        <v>257.236</v>
      </c>
      <c r="O130" s="118">
        <v>0.2</v>
      </c>
      <c r="P130" s="29">
        <v>309</v>
      </c>
      <c r="Q130" s="110"/>
      <c r="R130" s="4" t="s">
        <v>254</v>
      </c>
      <c r="S130" s="213">
        <v>2115775</v>
      </c>
      <c r="T130" s="33"/>
      <c r="U130" s="125">
        <f>P130/K130*F130</f>
        <v>0.618</v>
      </c>
    </row>
    <row r="131" spans="1:21" ht="12.75">
      <c r="A131" s="174" t="s">
        <v>256</v>
      </c>
      <c r="B131" s="187">
        <f aca="true" t="shared" si="45" ref="B131:B139">B$125*F131</f>
        <v>1324</v>
      </c>
      <c r="C131" s="187">
        <f aca="true" t="shared" si="46" ref="C131:C139">C$125*F131</f>
        <v>132.4</v>
      </c>
      <c r="D131" s="23">
        <f t="shared" si="41"/>
        <v>1456.4</v>
      </c>
      <c r="E131" s="36">
        <f t="shared" si="42"/>
        <v>29.128000000000004</v>
      </c>
      <c r="F131" s="14">
        <v>4</v>
      </c>
      <c r="G131" s="14">
        <f t="shared" si="43"/>
        <v>1485.528</v>
      </c>
      <c r="H131" s="14"/>
      <c r="I131" s="14" t="s">
        <v>65</v>
      </c>
      <c r="J131" s="14">
        <v>1490</v>
      </c>
      <c r="K131" s="14">
        <v>1490</v>
      </c>
      <c r="L131" s="14">
        <v>1490</v>
      </c>
      <c r="M131" s="14" t="s">
        <v>612</v>
      </c>
      <c r="N131" s="19">
        <f t="shared" si="44"/>
        <v>4.47199999999998</v>
      </c>
      <c r="O131" s="118">
        <v>7</v>
      </c>
      <c r="P131" s="31">
        <v>15664.32</v>
      </c>
      <c r="Q131" s="113">
        <v>38358</v>
      </c>
      <c r="R131" s="6" t="s">
        <v>14</v>
      </c>
      <c r="S131" s="180">
        <v>2025559</v>
      </c>
      <c r="T131" s="211">
        <v>2117030</v>
      </c>
      <c r="U131" s="125">
        <f>P131/K131*F131</f>
        <v>42.05186577181208</v>
      </c>
    </row>
    <row r="132" spans="1:21" ht="12.75">
      <c r="A132" s="174" t="s">
        <v>289</v>
      </c>
      <c r="B132" s="187">
        <f t="shared" si="45"/>
        <v>331</v>
      </c>
      <c r="C132" s="187">
        <f t="shared" si="46"/>
        <v>33.1</v>
      </c>
      <c r="D132" s="23">
        <f t="shared" si="41"/>
        <v>364.1</v>
      </c>
      <c r="E132" s="36">
        <f t="shared" si="42"/>
        <v>7.282000000000001</v>
      </c>
      <c r="F132" s="14">
        <v>1</v>
      </c>
      <c r="G132" s="14">
        <f t="shared" si="43"/>
        <v>371.382</v>
      </c>
      <c r="H132" s="14"/>
      <c r="I132" s="14" t="s">
        <v>65</v>
      </c>
      <c r="J132" s="14">
        <v>364</v>
      </c>
      <c r="K132" s="14">
        <v>364</v>
      </c>
      <c r="L132" s="14">
        <v>364</v>
      </c>
      <c r="M132" s="14" t="s">
        <v>557</v>
      </c>
      <c r="N132" s="19">
        <f t="shared" si="44"/>
        <v>-7.382000000000005</v>
      </c>
      <c r="O132" s="198">
        <v>1.15</v>
      </c>
      <c r="P132" s="31">
        <v>650</v>
      </c>
      <c r="Q132" s="110"/>
      <c r="R132" s="2"/>
      <c r="S132" s="180">
        <v>2025559</v>
      </c>
      <c r="T132" s="33"/>
      <c r="U132" s="125">
        <f>P132/K132*F132</f>
        <v>1.7857142857142858</v>
      </c>
    </row>
    <row r="133" spans="1:21" ht="12.75">
      <c r="A133" s="50" t="s">
        <v>60</v>
      </c>
      <c r="B133" s="187">
        <f t="shared" si="45"/>
        <v>662</v>
      </c>
      <c r="C133" s="187">
        <f t="shared" si="46"/>
        <v>66.2</v>
      </c>
      <c r="D133" s="23">
        <f>B133+C133</f>
        <v>728.2</v>
      </c>
      <c r="E133" s="36">
        <f>D133*0.02</f>
        <v>14.564000000000002</v>
      </c>
      <c r="F133" s="14">
        <v>2</v>
      </c>
      <c r="G133" s="14">
        <f>D133+E133</f>
        <v>742.764</v>
      </c>
      <c r="H133" s="14"/>
      <c r="I133" s="14" t="s">
        <v>65</v>
      </c>
      <c r="J133" s="14">
        <v>760</v>
      </c>
      <c r="K133" s="14">
        <v>760</v>
      </c>
      <c r="L133" s="14">
        <v>760</v>
      </c>
      <c r="M133" s="14" t="s">
        <v>592</v>
      </c>
      <c r="N133" s="19">
        <f>L133-G133</f>
        <v>17.23599999999999</v>
      </c>
      <c r="O133" s="60">
        <v>2.99</v>
      </c>
      <c r="P133" s="31">
        <f>O133*K133</f>
        <v>2272.4</v>
      </c>
      <c r="Q133" s="110"/>
      <c r="R133" s="6" t="s">
        <v>16</v>
      </c>
      <c r="S133" s="180">
        <v>1904928</v>
      </c>
      <c r="T133" s="33"/>
      <c r="U133" s="125">
        <f>P133/K133*F133</f>
        <v>5.98</v>
      </c>
    </row>
    <row r="134" spans="1:21" ht="12.75">
      <c r="A134" s="174" t="s">
        <v>261</v>
      </c>
      <c r="B134" s="187">
        <f t="shared" si="45"/>
        <v>1324</v>
      </c>
      <c r="C134" s="187">
        <f t="shared" si="46"/>
        <v>132.4</v>
      </c>
      <c r="D134" s="23">
        <f t="shared" si="41"/>
        <v>1456.4</v>
      </c>
      <c r="E134" s="36">
        <f t="shared" si="42"/>
        <v>29.128000000000004</v>
      </c>
      <c r="F134" s="14">
        <v>4</v>
      </c>
      <c r="G134" s="14">
        <f t="shared" si="43"/>
        <v>1485.528</v>
      </c>
      <c r="H134" s="14"/>
      <c r="I134" s="14" t="s">
        <v>65</v>
      </c>
      <c r="J134" s="14">
        <v>1490</v>
      </c>
      <c r="K134" s="14">
        <v>1490</v>
      </c>
      <c r="L134" s="14">
        <v>1490</v>
      </c>
      <c r="M134" s="14" t="s">
        <v>560</v>
      </c>
      <c r="N134" s="19">
        <f t="shared" si="44"/>
        <v>4.47199999999998</v>
      </c>
      <c r="O134" s="63">
        <v>69.331</v>
      </c>
      <c r="P134" s="31">
        <f>O134*G134</f>
        <v>102993.141768</v>
      </c>
      <c r="Q134" s="110" t="s">
        <v>262</v>
      </c>
      <c r="R134" s="6" t="s">
        <v>15</v>
      </c>
      <c r="S134" s="181"/>
      <c r="T134" s="33"/>
      <c r="U134" s="125">
        <f>P134/K134*F134</f>
        <v>276.49165575302015</v>
      </c>
    </row>
    <row r="135" spans="1:21" ht="12.75">
      <c r="A135" s="50" t="s">
        <v>293</v>
      </c>
      <c r="B135" s="187">
        <f>B$125*F135</f>
        <v>331</v>
      </c>
      <c r="C135" s="187">
        <f>C$125*F135</f>
        <v>33.1</v>
      </c>
      <c r="D135" s="23">
        <f>B135+C135</f>
        <v>364.1</v>
      </c>
      <c r="E135" s="36">
        <f t="shared" si="42"/>
        <v>7.282000000000001</v>
      </c>
      <c r="F135" s="14">
        <v>1</v>
      </c>
      <c r="G135" s="14">
        <f>D135+E135</f>
        <v>371.382</v>
      </c>
      <c r="H135" s="14"/>
      <c r="I135" s="14" t="s">
        <v>65</v>
      </c>
      <c r="J135" s="14">
        <v>400</v>
      </c>
      <c r="K135" s="14">
        <v>400</v>
      </c>
      <c r="L135" s="14">
        <v>400</v>
      </c>
      <c r="M135" s="14" t="s">
        <v>592</v>
      </c>
      <c r="N135" s="19">
        <f>L135-G135</f>
        <v>28.617999999999995</v>
      </c>
      <c r="O135" s="198">
        <v>9.39</v>
      </c>
      <c r="P135" s="186">
        <v>5852.61</v>
      </c>
      <c r="Q135" s="110"/>
      <c r="R135" s="6"/>
      <c r="S135" s="181"/>
      <c r="T135" s="33"/>
      <c r="U135" s="125"/>
    </row>
    <row r="136" spans="1:21" s="212" customFormat="1" ht="12.75">
      <c r="A136" s="174" t="s">
        <v>258</v>
      </c>
      <c r="B136" s="224">
        <f t="shared" si="45"/>
        <v>662</v>
      </c>
      <c r="C136" s="224">
        <f t="shared" si="46"/>
        <v>66.2</v>
      </c>
      <c r="D136" s="224">
        <f>B136+C136</f>
        <v>728.2</v>
      </c>
      <c r="E136" s="225">
        <f>D136*0.02</f>
        <v>14.564000000000002</v>
      </c>
      <c r="F136" s="224">
        <v>2</v>
      </c>
      <c r="G136" s="224">
        <f>D136+E136</f>
        <v>742.764</v>
      </c>
      <c r="H136" s="224"/>
      <c r="I136" s="224" t="s">
        <v>65</v>
      </c>
      <c r="J136" s="224">
        <v>800</v>
      </c>
      <c r="K136" s="224">
        <v>800</v>
      </c>
      <c r="L136" s="224">
        <v>800</v>
      </c>
      <c r="M136" s="224" t="s">
        <v>592</v>
      </c>
      <c r="N136" s="226">
        <f>L136-G136</f>
        <v>57.23599999999999</v>
      </c>
      <c r="O136" s="198">
        <f>1.67/5</f>
        <v>0.33399999999999996</v>
      </c>
      <c r="P136" s="219">
        <f>1121.72+373.91</f>
        <v>1495.63</v>
      </c>
      <c r="Q136" s="227"/>
      <c r="R136" s="228"/>
      <c r="S136" s="221">
        <v>2164788</v>
      </c>
      <c r="T136" s="231">
        <v>2164819</v>
      </c>
      <c r="U136" s="125">
        <f>P136/K136*F136</f>
        <v>3.739075</v>
      </c>
    </row>
    <row r="137" spans="1:21" ht="12.75">
      <c r="A137" s="174" t="s">
        <v>63</v>
      </c>
      <c r="B137" s="187">
        <f t="shared" si="45"/>
        <v>662</v>
      </c>
      <c r="C137" s="187">
        <f t="shared" si="46"/>
        <v>66.2</v>
      </c>
      <c r="D137" s="23">
        <f t="shared" si="41"/>
        <v>728.2</v>
      </c>
      <c r="E137" s="36">
        <f t="shared" si="42"/>
        <v>14.564000000000002</v>
      </c>
      <c r="F137" s="14">
        <v>2</v>
      </c>
      <c r="G137" s="14">
        <f t="shared" si="43"/>
        <v>742.764</v>
      </c>
      <c r="H137" s="14"/>
      <c r="I137" s="14" t="s">
        <v>65</v>
      </c>
      <c r="J137" s="14">
        <v>800</v>
      </c>
      <c r="K137" s="14">
        <v>800</v>
      </c>
      <c r="L137" s="14">
        <v>800</v>
      </c>
      <c r="M137" s="14" t="s">
        <v>592</v>
      </c>
      <c r="N137" s="19">
        <f t="shared" si="44"/>
        <v>57.23599999999999</v>
      </c>
      <c r="O137" s="60">
        <v>0.9</v>
      </c>
      <c r="P137" s="31">
        <v>677</v>
      </c>
      <c r="Q137" s="110"/>
      <c r="R137" s="6"/>
      <c r="S137" s="180">
        <v>2011788</v>
      </c>
      <c r="T137" s="33"/>
      <c r="U137" s="125">
        <f>P137/K137*F137</f>
        <v>1.6925</v>
      </c>
    </row>
    <row r="138" spans="1:21" ht="12.75">
      <c r="A138" s="174" t="s">
        <v>292</v>
      </c>
      <c r="B138" s="187">
        <f t="shared" si="45"/>
        <v>331</v>
      </c>
      <c r="C138" s="187">
        <f t="shared" si="46"/>
        <v>33.1</v>
      </c>
      <c r="D138" s="23">
        <f t="shared" si="41"/>
        <v>364.1</v>
      </c>
      <c r="E138" s="36">
        <f t="shared" si="42"/>
        <v>7.282000000000001</v>
      </c>
      <c r="F138" s="14">
        <v>1</v>
      </c>
      <c r="G138" s="14">
        <f t="shared" si="43"/>
        <v>371.382</v>
      </c>
      <c r="H138" s="14"/>
      <c r="I138" s="14" t="s">
        <v>65</v>
      </c>
      <c r="J138" s="14">
        <v>380</v>
      </c>
      <c r="K138" s="14">
        <v>380</v>
      </c>
      <c r="L138" s="14">
        <v>380</v>
      </c>
      <c r="M138" s="14" t="s">
        <v>592</v>
      </c>
      <c r="N138" s="19">
        <f t="shared" si="44"/>
        <v>8.617999999999995</v>
      </c>
      <c r="O138" s="198">
        <v>0.52</v>
      </c>
      <c r="P138" s="185">
        <v>302.2</v>
      </c>
      <c r="Q138" s="110"/>
      <c r="R138" s="6"/>
      <c r="S138" s="180">
        <v>2117073</v>
      </c>
      <c r="T138" s="33"/>
      <c r="U138" s="125">
        <f>P138/K138*F138</f>
        <v>0.7952631578947368</v>
      </c>
    </row>
    <row r="139" spans="1:21" ht="12.75">
      <c r="A139" s="174" t="s">
        <v>257</v>
      </c>
      <c r="B139" s="187">
        <f t="shared" si="45"/>
        <v>331</v>
      </c>
      <c r="C139" s="187">
        <f t="shared" si="46"/>
        <v>33.1</v>
      </c>
      <c r="D139" s="23">
        <f t="shared" si="41"/>
        <v>364.1</v>
      </c>
      <c r="E139" s="36">
        <f t="shared" si="42"/>
        <v>7.282000000000001</v>
      </c>
      <c r="F139" s="14">
        <v>1</v>
      </c>
      <c r="G139" s="14">
        <f t="shared" si="43"/>
        <v>371.382</v>
      </c>
      <c r="H139" s="14"/>
      <c r="I139" s="14" t="s">
        <v>65</v>
      </c>
      <c r="J139" s="14">
        <v>400</v>
      </c>
      <c r="K139" s="14">
        <v>400</v>
      </c>
      <c r="L139" s="14">
        <v>400</v>
      </c>
      <c r="M139" s="14" t="s">
        <v>557</v>
      </c>
      <c r="N139" s="19">
        <f t="shared" si="44"/>
        <v>28.617999999999995</v>
      </c>
      <c r="O139" s="198">
        <v>0.8</v>
      </c>
      <c r="P139" s="31">
        <v>498</v>
      </c>
      <c r="Q139" s="110"/>
      <c r="R139" s="6" t="s">
        <v>26</v>
      </c>
      <c r="S139" s="180">
        <v>2028759</v>
      </c>
      <c r="T139" s="33"/>
      <c r="U139" s="125">
        <f>P139/K139*F139</f>
        <v>1.245</v>
      </c>
    </row>
    <row r="140" spans="1:22" ht="12.75">
      <c r="A140" s="173" t="s">
        <v>595</v>
      </c>
      <c r="B140" s="187">
        <f aca="true" t="shared" si="47" ref="B140:B145">B$118*F140</f>
        <v>3310</v>
      </c>
      <c r="C140" s="187">
        <f aca="true" t="shared" si="48" ref="C140:C145">C$118*F140</f>
        <v>331</v>
      </c>
      <c r="D140" s="23">
        <f t="shared" si="41"/>
        <v>3641</v>
      </c>
      <c r="E140" s="14">
        <f t="shared" si="42"/>
        <v>72.82000000000001</v>
      </c>
      <c r="F140" s="36">
        <v>10</v>
      </c>
      <c r="G140" s="14">
        <f t="shared" si="43"/>
        <v>3713.82</v>
      </c>
      <c r="H140" s="14"/>
      <c r="I140" s="14" t="s">
        <v>65</v>
      </c>
      <c r="J140" s="14">
        <v>5000</v>
      </c>
      <c r="K140" s="14">
        <v>5000</v>
      </c>
      <c r="L140" s="14">
        <v>5000</v>
      </c>
      <c r="M140" s="14" t="s">
        <v>592</v>
      </c>
      <c r="N140" s="19">
        <f t="shared" si="44"/>
        <v>1286.1799999999998</v>
      </c>
      <c r="O140" s="60"/>
      <c r="P140" s="275">
        <v>123</v>
      </c>
      <c r="Q140" s="110"/>
      <c r="R140" s="4" t="s">
        <v>587</v>
      </c>
      <c r="S140" s="276">
        <v>2117042</v>
      </c>
      <c r="T140" s="199"/>
      <c r="U140" s="274">
        <f>P140/SUM(K140:K145)*SUM(F140:F145)</f>
        <v>0.16868571428571427</v>
      </c>
      <c r="V140" s="117"/>
    </row>
    <row r="141" spans="1:22" ht="12.75">
      <c r="A141" s="106" t="s">
        <v>250</v>
      </c>
      <c r="B141" s="187">
        <f t="shared" si="47"/>
        <v>3972</v>
      </c>
      <c r="C141" s="187">
        <f t="shared" si="48"/>
        <v>397.20000000000005</v>
      </c>
      <c r="D141" s="23">
        <f t="shared" si="41"/>
        <v>4369.2</v>
      </c>
      <c r="E141" s="14">
        <f t="shared" si="42"/>
        <v>87.384</v>
      </c>
      <c r="F141" s="36">
        <v>12</v>
      </c>
      <c r="G141" s="14">
        <f t="shared" si="43"/>
        <v>4456.584</v>
      </c>
      <c r="H141" s="14"/>
      <c r="I141" s="14" t="s">
        <v>65</v>
      </c>
      <c r="J141" s="14">
        <v>5000</v>
      </c>
      <c r="K141" s="14">
        <v>5000</v>
      </c>
      <c r="L141" s="14">
        <v>5000</v>
      </c>
      <c r="M141" s="14" t="s">
        <v>592</v>
      </c>
      <c r="N141" s="19">
        <f t="shared" si="44"/>
        <v>543.4160000000002</v>
      </c>
      <c r="O141" s="60"/>
      <c r="P141" s="275"/>
      <c r="Q141" s="110"/>
      <c r="R141" s="4" t="s">
        <v>49</v>
      </c>
      <c r="S141" s="276"/>
      <c r="T141" s="199"/>
      <c r="U141" s="274"/>
      <c r="V141" s="117"/>
    </row>
    <row r="142" spans="1:22" ht="12.75">
      <c r="A142" s="106" t="s">
        <v>251</v>
      </c>
      <c r="B142" s="187">
        <f t="shared" si="47"/>
        <v>1655</v>
      </c>
      <c r="C142" s="187">
        <f t="shared" si="48"/>
        <v>165.5</v>
      </c>
      <c r="D142" s="23">
        <f t="shared" si="41"/>
        <v>1820.5</v>
      </c>
      <c r="E142" s="14">
        <f t="shared" si="42"/>
        <v>36.410000000000004</v>
      </c>
      <c r="F142" s="36">
        <v>5</v>
      </c>
      <c r="G142" s="14">
        <f t="shared" si="43"/>
        <v>1856.91</v>
      </c>
      <c r="H142" s="14"/>
      <c r="I142" s="14" t="s">
        <v>65</v>
      </c>
      <c r="J142" s="14">
        <v>5000</v>
      </c>
      <c r="K142" s="14">
        <v>5000</v>
      </c>
      <c r="L142" s="14">
        <v>5000</v>
      </c>
      <c r="M142" s="14" t="s">
        <v>592</v>
      </c>
      <c r="N142" s="19">
        <f t="shared" si="44"/>
        <v>3143.09</v>
      </c>
      <c r="O142" s="60"/>
      <c r="P142" s="275"/>
      <c r="Q142" s="110"/>
      <c r="R142" s="4" t="s">
        <v>49</v>
      </c>
      <c r="S142" s="276"/>
      <c r="T142" s="199"/>
      <c r="U142" s="274"/>
      <c r="V142" s="117"/>
    </row>
    <row r="143" spans="1:22" ht="12.75">
      <c r="A143" s="106" t="s">
        <v>252</v>
      </c>
      <c r="B143" s="187">
        <f t="shared" si="47"/>
        <v>5296</v>
      </c>
      <c r="C143" s="187">
        <f t="shared" si="48"/>
        <v>529.6</v>
      </c>
      <c r="D143" s="23">
        <f t="shared" si="41"/>
        <v>5825.6</v>
      </c>
      <c r="E143" s="14">
        <f t="shared" si="42"/>
        <v>116.51200000000001</v>
      </c>
      <c r="F143" s="36">
        <v>16</v>
      </c>
      <c r="G143" s="14">
        <f t="shared" si="43"/>
        <v>5942.112</v>
      </c>
      <c r="H143" s="14"/>
      <c r="I143" s="14" t="s">
        <v>65</v>
      </c>
      <c r="J143" s="14">
        <v>10000</v>
      </c>
      <c r="K143" s="14">
        <v>10000</v>
      </c>
      <c r="L143" s="14">
        <v>10000</v>
      </c>
      <c r="M143" s="14" t="s">
        <v>592</v>
      </c>
      <c r="N143" s="19">
        <f t="shared" si="44"/>
        <v>4057.888</v>
      </c>
      <c r="O143" s="60"/>
      <c r="P143" s="275"/>
      <c r="Q143" s="110"/>
      <c r="R143" s="4" t="s">
        <v>49</v>
      </c>
      <c r="S143" s="276"/>
      <c r="T143" s="199"/>
      <c r="U143" s="274"/>
      <c r="V143" s="117"/>
    </row>
    <row r="144" spans="1:22" ht="12.75">
      <c r="A144" s="106" t="s">
        <v>626</v>
      </c>
      <c r="B144" s="187">
        <f t="shared" si="47"/>
        <v>1324</v>
      </c>
      <c r="C144" s="187">
        <f t="shared" si="48"/>
        <v>132.4</v>
      </c>
      <c r="D144" s="23">
        <f t="shared" si="41"/>
        <v>1456.4</v>
      </c>
      <c r="E144" s="14">
        <f t="shared" si="42"/>
        <v>29.128000000000004</v>
      </c>
      <c r="F144" s="36">
        <v>4</v>
      </c>
      <c r="G144" s="14">
        <f t="shared" si="43"/>
        <v>1485.528</v>
      </c>
      <c r="H144" s="14"/>
      <c r="I144" s="14" t="s">
        <v>65</v>
      </c>
      <c r="J144" s="14">
        <v>5000</v>
      </c>
      <c r="K144" s="14">
        <v>5000</v>
      </c>
      <c r="L144" s="14">
        <v>5000</v>
      </c>
      <c r="M144" s="14" t="s">
        <v>592</v>
      </c>
      <c r="N144" s="19">
        <f t="shared" si="44"/>
        <v>3514.4719999999998</v>
      </c>
      <c r="O144" s="60"/>
      <c r="P144" s="275"/>
      <c r="Q144" s="110"/>
      <c r="R144" s="4" t="s">
        <v>49</v>
      </c>
      <c r="S144" s="276"/>
      <c r="T144" s="199"/>
      <c r="U144" s="274"/>
      <c r="V144" s="117"/>
    </row>
    <row r="145" spans="1:22" ht="12.75">
      <c r="A145" s="106" t="s">
        <v>253</v>
      </c>
      <c r="B145" s="187">
        <f t="shared" si="47"/>
        <v>331</v>
      </c>
      <c r="C145" s="187">
        <f t="shared" si="48"/>
        <v>33.1</v>
      </c>
      <c r="D145" s="23">
        <f t="shared" si="41"/>
        <v>364.1</v>
      </c>
      <c r="E145" s="14">
        <f t="shared" si="42"/>
        <v>7.282000000000001</v>
      </c>
      <c r="F145" s="36">
        <v>1</v>
      </c>
      <c r="G145" s="14">
        <f t="shared" si="43"/>
        <v>371.382</v>
      </c>
      <c r="H145" s="14"/>
      <c r="I145" s="14" t="s">
        <v>65</v>
      </c>
      <c r="J145" s="14">
        <v>5000</v>
      </c>
      <c r="K145" s="14">
        <v>5000</v>
      </c>
      <c r="L145" s="14">
        <v>5000</v>
      </c>
      <c r="M145" s="14" t="s">
        <v>592</v>
      </c>
      <c r="N145" s="19">
        <f t="shared" si="44"/>
        <v>4628.618</v>
      </c>
      <c r="O145" s="60"/>
      <c r="P145" s="275"/>
      <c r="Q145" s="110"/>
      <c r="R145" s="4" t="s">
        <v>49</v>
      </c>
      <c r="S145" s="276"/>
      <c r="T145" s="199"/>
      <c r="U145" s="274"/>
      <c r="V145" s="117"/>
    </row>
    <row r="146" spans="1:21" ht="12.75">
      <c r="A146" s="50" t="s">
        <v>591</v>
      </c>
      <c r="B146" s="187">
        <v>331</v>
      </c>
      <c r="C146" s="187">
        <v>33.1</v>
      </c>
      <c r="D146" s="23">
        <v>364.1</v>
      </c>
      <c r="E146" s="36">
        <f t="shared" si="42"/>
        <v>7.282000000000001</v>
      </c>
      <c r="F146" s="14">
        <v>1</v>
      </c>
      <c r="G146" s="14">
        <f t="shared" si="43"/>
        <v>371.382</v>
      </c>
      <c r="H146" s="14"/>
      <c r="I146" s="14" t="s">
        <v>65</v>
      </c>
      <c r="J146" s="14">
        <v>450</v>
      </c>
      <c r="K146" s="14">
        <v>450</v>
      </c>
      <c r="L146" s="14">
        <v>450</v>
      </c>
      <c r="M146" s="14" t="s">
        <v>592</v>
      </c>
      <c r="N146" s="19">
        <f t="shared" si="44"/>
        <v>78.618</v>
      </c>
      <c r="O146" s="199" t="s">
        <v>605</v>
      </c>
      <c r="P146" s="31">
        <v>1534</v>
      </c>
      <c r="Q146" s="110"/>
      <c r="R146" s="6" t="s">
        <v>62</v>
      </c>
      <c r="S146" s="180">
        <v>2025637</v>
      </c>
      <c r="T146" s="33"/>
      <c r="U146" s="125">
        <f>P146/L146*F146</f>
        <v>3.408888888888889</v>
      </c>
    </row>
    <row r="147" spans="1:21" ht="12.75">
      <c r="A147" s="158"/>
      <c r="B147" s="188"/>
      <c r="C147" s="188"/>
      <c r="D147" s="168"/>
      <c r="E147" s="169"/>
      <c r="F147" s="159"/>
      <c r="G147" s="159"/>
      <c r="H147" s="159"/>
      <c r="I147" s="159"/>
      <c r="J147" s="159"/>
      <c r="K147" s="159"/>
      <c r="L147" s="159"/>
      <c r="M147" s="159"/>
      <c r="N147" s="161"/>
      <c r="O147" s="170"/>
      <c r="P147" s="163"/>
      <c r="Q147" s="171"/>
      <c r="R147" s="172"/>
      <c r="S147" s="33"/>
      <c r="T147" s="33"/>
      <c r="U147" s="2"/>
    </row>
    <row r="148" spans="1:21" s="1" customFormat="1" ht="12.75">
      <c r="A148" s="51" t="s">
        <v>179</v>
      </c>
      <c r="B148" s="187"/>
      <c r="C148" s="187"/>
      <c r="D148" s="23"/>
      <c r="E148" s="14"/>
      <c r="F148" s="36"/>
      <c r="G148" s="14"/>
      <c r="H148" s="14"/>
      <c r="I148" s="14"/>
      <c r="J148" s="14"/>
      <c r="K148" s="14"/>
      <c r="L148" s="14"/>
      <c r="M148" s="14"/>
      <c r="N148" s="19"/>
      <c r="O148" s="60"/>
      <c r="P148" s="29"/>
      <c r="Q148" s="110"/>
      <c r="R148" s="4"/>
      <c r="S148" s="33"/>
      <c r="T148" s="33"/>
      <c r="U148" s="2"/>
    </row>
    <row r="149" spans="1:21" ht="12.75">
      <c r="A149" s="122" t="s">
        <v>596</v>
      </c>
      <c r="B149" s="187">
        <f>B$118*F149</f>
        <v>331</v>
      </c>
      <c r="C149" s="187">
        <f>C$118*F149</f>
        <v>33.1</v>
      </c>
      <c r="D149" s="23">
        <f>B149+C149</f>
        <v>364.1</v>
      </c>
      <c r="E149" s="14">
        <f>D149*0.02</f>
        <v>7.282000000000001</v>
      </c>
      <c r="F149" s="195">
        <v>1</v>
      </c>
      <c r="G149" s="14">
        <f>D149+E149</f>
        <v>371.382</v>
      </c>
      <c r="H149" s="195"/>
      <c r="I149" s="14" t="s">
        <v>65</v>
      </c>
      <c r="J149" s="195">
        <v>5000</v>
      </c>
      <c r="K149" s="195">
        <v>5000</v>
      </c>
      <c r="L149" s="195">
        <v>5000</v>
      </c>
      <c r="M149" s="195" t="s">
        <v>592</v>
      </c>
      <c r="N149" s="19">
        <f>L149-G149</f>
        <v>4628.618</v>
      </c>
      <c r="O149" s="33"/>
      <c r="P149" s="116">
        <v>50</v>
      </c>
      <c r="R149" s="2" t="s">
        <v>135</v>
      </c>
      <c r="S149" s="211">
        <v>2114830</v>
      </c>
      <c r="T149" s="33"/>
      <c r="U149" s="125">
        <f>P149/K149*F149</f>
        <v>0.01</v>
      </c>
    </row>
    <row r="150" spans="1:21" ht="12.75">
      <c r="A150" s="158"/>
      <c r="B150" s="188"/>
      <c r="C150" s="188"/>
      <c r="D150" s="168"/>
      <c r="E150" s="169"/>
      <c r="F150" s="159"/>
      <c r="G150" s="159"/>
      <c r="H150" s="159"/>
      <c r="I150" s="159"/>
      <c r="J150" s="159"/>
      <c r="K150" s="159"/>
      <c r="L150" s="159"/>
      <c r="M150" s="159"/>
      <c r="N150" s="161"/>
      <c r="O150" s="170"/>
      <c r="P150" s="163"/>
      <c r="Q150" s="171"/>
      <c r="R150" s="172"/>
      <c r="S150" s="33"/>
      <c r="T150" s="33"/>
      <c r="U150" s="2"/>
    </row>
    <row r="151" spans="1:21" ht="12.75">
      <c r="A151" s="149" t="s">
        <v>559</v>
      </c>
      <c r="B151" s="200"/>
      <c r="C151" s="200"/>
      <c r="D151" s="196"/>
      <c r="E151" s="195"/>
      <c r="F151" s="195"/>
      <c r="G151" s="195"/>
      <c r="H151" s="195"/>
      <c r="I151" s="195"/>
      <c r="J151" s="195"/>
      <c r="K151" s="195"/>
      <c r="L151" s="195"/>
      <c r="M151" s="195"/>
      <c r="N151" s="33"/>
      <c r="O151" s="33"/>
      <c r="P151" s="116"/>
      <c r="R151" s="2"/>
      <c r="S151" s="33"/>
      <c r="T151" s="33"/>
      <c r="U151" s="2"/>
    </row>
    <row r="152" spans="1:21" ht="12.75">
      <c r="A152" s="174" t="s">
        <v>267</v>
      </c>
      <c r="B152" s="187">
        <f>B$125*F152</f>
        <v>662</v>
      </c>
      <c r="C152" s="187">
        <f>C$125*F152</f>
        <v>66.2</v>
      </c>
      <c r="D152" s="23">
        <f>B152+C152</f>
        <v>728.2</v>
      </c>
      <c r="E152" s="36"/>
      <c r="F152" s="36">
        <v>2</v>
      </c>
      <c r="G152" s="14">
        <v>730</v>
      </c>
      <c r="H152" s="14"/>
      <c r="I152" s="14" t="s">
        <v>65</v>
      </c>
      <c r="J152" s="14">
        <v>730</v>
      </c>
      <c r="K152" s="14">
        <v>730</v>
      </c>
      <c r="L152" s="14">
        <v>730</v>
      </c>
      <c r="M152" s="14" t="s">
        <v>560</v>
      </c>
      <c r="N152" s="19">
        <f>L152-G152</f>
        <v>0</v>
      </c>
      <c r="O152" s="60">
        <v>20.6</v>
      </c>
      <c r="P152" s="31">
        <f>O152*G152</f>
        <v>15038.000000000002</v>
      </c>
      <c r="Q152" s="110"/>
      <c r="R152" s="6"/>
      <c r="S152" s="180">
        <v>2048849</v>
      </c>
      <c r="T152" s="33"/>
      <c r="U152" s="125">
        <f>P152/K152*F152</f>
        <v>41.2</v>
      </c>
    </row>
    <row r="153" spans="1:21" ht="12.75">
      <c r="A153" s="174" t="s">
        <v>268</v>
      </c>
      <c r="B153" s="187">
        <f>B$125*F153</f>
        <v>1324</v>
      </c>
      <c r="C153" s="187">
        <f>C$125*F153</f>
        <v>132.4</v>
      </c>
      <c r="D153" s="23">
        <f>B153+C153</f>
        <v>1456.4</v>
      </c>
      <c r="E153" s="36"/>
      <c r="F153" s="36">
        <v>4</v>
      </c>
      <c r="G153" s="14">
        <v>1460</v>
      </c>
      <c r="H153" s="14"/>
      <c r="I153" s="14" t="s">
        <v>65</v>
      </c>
      <c r="J153" s="14">
        <v>1500</v>
      </c>
      <c r="K153" s="14">
        <v>1460</v>
      </c>
      <c r="L153" s="14">
        <v>1500</v>
      </c>
      <c r="M153" s="14" t="s">
        <v>560</v>
      </c>
      <c r="N153" s="19">
        <f>L153-G153</f>
        <v>40</v>
      </c>
      <c r="O153" s="60">
        <v>0.45</v>
      </c>
      <c r="P153" s="31">
        <f>O153*G153</f>
        <v>657</v>
      </c>
      <c r="Q153" s="110"/>
      <c r="R153" s="6"/>
      <c r="S153" s="180">
        <v>2048849</v>
      </c>
      <c r="T153" s="33"/>
      <c r="U153" s="125">
        <f>P153/K153*F153</f>
        <v>1.8</v>
      </c>
    </row>
    <row r="154" spans="1:21" ht="12.75">
      <c r="A154" s="50"/>
      <c r="B154" s="187"/>
      <c r="C154" s="187"/>
      <c r="D154" s="23"/>
      <c r="E154" s="36"/>
      <c r="F154" s="36"/>
      <c r="G154" s="14"/>
      <c r="H154" s="14"/>
      <c r="I154" s="14"/>
      <c r="J154" s="14"/>
      <c r="K154" s="14"/>
      <c r="L154" s="14"/>
      <c r="M154" s="14"/>
      <c r="N154" s="19"/>
      <c r="O154" s="60"/>
      <c r="P154" s="31"/>
      <c r="Q154" s="110"/>
      <c r="R154" s="6"/>
      <c r="S154" s="180"/>
      <c r="T154" s="33"/>
      <c r="U154" s="125"/>
    </row>
    <row r="155" spans="1:21" ht="12.75">
      <c r="A155" s="149" t="s">
        <v>610</v>
      </c>
      <c r="B155" s="187"/>
      <c r="C155" s="187"/>
      <c r="D155" s="23"/>
      <c r="E155" s="36"/>
      <c r="F155" s="36"/>
      <c r="G155" s="14"/>
      <c r="H155" s="14"/>
      <c r="I155" s="14"/>
      <c r="J155" s="14"/>
      <c r="K155" s="14"/>
      <c r="L155" s="14"/>
      <c r="M155" s="14"/>
      <c r="N155" s="19"/>
      <c r="O155" s="60"/>
      <c r="P155" s="31"/>
      <c r="Q155" s="110"/>
      <c r="R155" s="6"/>
      <c r="S155" s="180"/>
      <c r="T155" s="33"/>
      <c r="U155" s="125"/>
    </row>
    <row r="156" spans="1:21" ht="12.75">
      <c r="A156" s="50" t="s">
        <v>609</v>
      </c>
      <c r="B156" s="187">
        <v>100</v>
      </c>
      <c r="C156" s="187">
        <v>0</v>
      </c>
      <c r="D156" s="23">
        <f>B156+C156</f>
        <v>100</v>
      </c>
      <c r="E156" s="36"/>
      <c r="F156" s="14"/>
      <c r="G156" s="14">
        <f>D156+E156</f>
        <v>100</v>
      </c>
      <c r="H156" s="14"/>
      <c r="I156" s="14" t="s">
        <v>65</v>
      </c>
      <c r="J156" s="14">
        <v>336</v>
      </c>
      <c r="K156" s="14">
        <v>336</v>
      </c>
      <c r="L156" s="14">
        <v>336</v>
      </c>
      <c r="M156" s="14" t="s">
        <v>592</v>
      </c>
      <c r="N156" s="19">
        <f>L156-G156</f>
        <v>236</v>
      </c>
      <c r="O156" s="60">
        <v>2.56</v>
      </c>
      <c r="P156" s="31">
        <v>861</v>
      </c>
      <c r="Q156" s="110"/>
      <c r="R156" s="6"/>
      <c r="S156" s="180">
        <v>2096838</v>
      </c>
      <c r="T156" s="33"/>
      <c r="U156" s="125">
        <v>0</v>
      </c>
    </row>
    <row r="157" spans="1:21" s="157" customFormat="1" ht="12.75">
      <c r="A157" s="174" t="s">
        <v>611</v>
      </c>
      <c r="B157" s="214">
        <f>B$118*F157</f>
        <v>1324</v>
      </c>
      <c r="C157" s="214">
        <f>C$118*F157</f>
        <v>132.4</v>
      </c>
      <c r="D157" s="215">
        <f>B157+C157</f>
        <v>1456.4</v>
      </c>
      <c r="E157" s="144">
        <f>D157*0.02</f>
        <v>29.128000000000004</v>
      </c>
      <c r="F157" s="147">
        <v>4</v>
      </c>
      <c r="G157" s="144">
        <f>D157+E157</f>
        <v>1485.528</v>
      </c>
      <c r="H157" s="144"/>
      <c r="I157" s="232" t="s">
        <v>205</v>
      </c>
      <c r="J157" s="144"/>
      <c r="K157" s="144">
        <v>2000</v>
      </c>
      <c r="L157" s="144"/>
      <c r="M157" s="216"/>
      <c r="N157" s="217"/>
      <c r="O157" s="218"/>
      <c r="P157" s="31">
        <v>401</v>
      </c>
      <c r="Q157" s="220"/>
      <c r="R157" s="154"/>
      <c r="S157" s="221">
        <v>2132679</v>
      </c>
      <c r="T157" s="155"/>
      <c r="U157" s="125">
        <f>P157/K157*F157</f>
        <v>0.802</v>
      </c>
    </row>
    <row r="158" spans="1:21" ht="12.75">
      <c r="A158" s="189"/>
      <c r="B158" s="187"/>
      <c r="C158" s="187"/>
      <c r="D158" s="23"/>
      <c r="E158" s="36"/>
      <c r="F158" s="36"/>
      <c r="G158" s="14"/>
      <c r="H158" s="14"/>
      <c r="I158" s="14"/>
      <c r="J158" s="14"/>
      <c r="K158" s="14"/>
      <c r="L158" s="14"/>
      <c r="M158" s="56"/>
      <c r="N158" s="115"/>
      <c r="O158" s="116"/>
      <c r="P158" s="31"/>
      <c r="Q158" s="110"/>
      <c r="R158" s="6"/>
      <c r="S158" s="180"/>
      <c r="T158" s="33"/>
      <c r="U158" s="125"/>
    </row>
    <row r="159" spans="1:21" ht="12.75">
      <c r="A159" s="174" t="s">
        <v>670</v>
      </c>
      <c r="B159" s="187">
        <v>730</v>
      </c>
      <c r="C159" s="187">
        <v>30</v>
      </c>
      <c r="D159" s="23">
        <f>B159+C159</f>
        <v>760</v>
      </c>
      <c r="E159" s="36"/>
      <c r="F159" s="36">
        <v>2</v>
      </c>
      <c r="G159" s="23">
        <v>760</v>
      </c>
      <c r="H159" s="14"/>
      <c r="I159" s="144" t="s">
        <v>65</v>
      </c>
      <c r="J159" s="14">
        <v>760</v>
      </c>
      <c r="K159" s="14">
        <v>760</v>
      </c>
      <c r="L159" s="14">
        <v>760</v>
      </c>
      <c r="M159" s="14" t="s">
        <v>560</v>
      </c>
      <c r="N159" s="19">
        <f>L159-G159</f>
        <v>0</v>
      </c>
      <c r="O159" s="60">
        <v>0.1</v>
      </c>
      <c r="P159" s="31">
        <f>O159*G159</f>
        <v>76</v>
      </c>
      <c r="Q159" s="110"/>
      <c r="R159" s="6"/>
      <c r="S159" s="180">
        <v>2048849</v>
      </c>
      <c r="T159" s="33"/>
      <c r="U159" s="125">
        <f>P159/K159*F159</f>
        <v>0.2</v>
      </c>
    </row>
    <row r="160" spans="1:21" ht="12.75">
      <c r="A160" s="174" t="s">
        <v>671</v>
      </c>
      <c r="B160" s="187">
        <v>730</v>
      </c>
      <c r="C160" s="187">
        <v>30</v>
      </c>
      <c r="D160" s="23">
        <f>B160+C160</f>
        <v>760</v>
      </c>
      <c r="E160" s="36"/>
      <c r="F160" s="36">
        <v>2</v>
      </c>
      <c r="G160" s="23">
        <v>760</v>
      </c>
      <c r="H160" s="14"/>
      <c r="I160" s="144" t="s">
        <v>65</v>
      </c>
      <c r="J160" s="14">
        <v>760</v>
      </c>
      <c r="K160" s="14">
        <v>760</v>
      </c>
      <c r="L160" s="14">
        <v>760</v>
      </c>
      <c r="M160" s="14" t="s">
        <v>560</v>
      </c>
      <c r="N160" s="19">
        <f>L160-G160</f>
        <v>0</v>
      </c>
      <c r="O160" s="60">
        <v>0.1</v>
      </c>
      <c r="P160" s="31">
        <f>O160*G160</f>
        <v>76</v>
      </c>
      <c r="Q160" s="110"/>
      <c r="R160" s="6"/>
      <c r="S160" s="180">
        <v>2048849</v>
      </c>
      <c r="T160" s="33"/>
      <c r="U160" s="125">
        <f>P160/K160*F160</f>
        <v>0.2</v>
      </c>
    </row>
    <row r="161" spans="1:21" ht="12.75">
      <c r="A161" s="174" t="s">
        <v>672</v>
      </c>
      <c r="B161" s="187">
        <v>730</v>
      </c>
      <c r="C161" s="187">
        <v>30</v>
      </c>
      <c r="D161" s="23">
        <f>B161+C161</f>
        <v>760</v>
      </c>
      <c r="E161" s="36"/>
      <c r="F161" s="36">
        <v>2</v>
      </c>
      <c r="G161" s="23">
        <v>760</v>
      </c>
      <c r="H161" s="14"/>
      <c r="I161" s="144" t="s">
        <v>65</v>
      </c>
      <c r="J161" s="14">
        <v>760</v>
      </c>
      <c r="K161" s="14">
        <v>760</v>
      </c>
      <c r="L161" s="14">
        <v>760</v>
      </c>
      <c r="M161" s="14" t="s">
        <v>560</v>
      </c>
      <c r="N161" s="19">
        <f>L161-G161</f>
        <v>0</v>
      </c>
      <c r="O161" s="60">
        <v>0.2</v>
      </c>
      <c r="P161" s="31">
        <f>O161*G161</f>
        <v>152</v>
      </c>
      <c r="Q161" s="110"/>
      <c r="R161" s="6"/>
      <c r="S161" s="180">
        <v>2048849</v>
      </c>
      <c r="T161" s="33"/>
      <c r="U161" s="125">
        <f>P161/K161*F161</f>
        <v>0.4</v>
      </c>
    </row>
    <row r="162" spans="1:21" ht="12.75">
      <c r="A162" s="174" t="s">
        <v>673</v>
      </c>
      <c r="B162" s="187">
        <v>730</v>
      </c>
      <c r="C162" s="187">
        <v>30</v>
      </c>
      <c r="D162" s="23">
        <f>B162+C162</f>
        <v>760</v>
      </c>
      <c r="E162" s="36"/>
      <c r="F162" s="36">
        <v>2</v>
      </c>
      <c r="G162" s="23">
        <v>760</v>
      </c>
      <c r="H162" s="14"/>
      <c r="I162" s="144" t="s">
        <v>65</v>
      </c>
      <c r="J162" s="14">
        <v>760</v>
      </c>
      <c r="K162" s="14">
        <v>760</v>
      </c>
      <c r="L162" s="14">
        <v>760</v>
      </c>
      <c r="M162" s="14" t="s">
        <v>560</v>
      </c>
      <c r="N162" s="19">
        <f>L162-G162</f>
        <v>0</v>
      </c>
      <c r="O162" s="60">
        <v>0.2</v>
      </c>
      <c r="P162" s="31">
        <f>O162*G162</f>
        <v>152</v>
      </c>
      <c r="Q162" s="110"/>
      <c r="R162" s="6"/>
      <c r="S162" s="180">
        <v>2048849</v>
      </c>
      <c r="T162" s="33"/>
      <c r="U162" s="125">
        <f>P162/K162*F162</f>
        <v>0.4</v>
      </c>
    </row>
    <row r="163" spans="1:21" ht="12.75">
      <c r="A163" s="189"/>
      <c r="B163" s="187"/>
      <c r="C163" s="187"/>
      <c r="D163" s="23"/>
      <c r="E163" s="36"/>
      <c r="F163" s="36"/>
      <c r="G163" s="14"/>
      <c r="H163" s="14"/>
      <c r="I163" s="14"/>
      <c r="J163" s="14"/>
      <c r="K163" s="14"/>
      <c r="L163" s="14"/>
      <c r="M163" s="56"/>
      <c r="N163" s="115"/>
      <c r="O163" s="116"/>
      <c r="P163" s="31"/>
      <c r="Q163" s="110"/>
      <c r="R163" s="6"/>
      <c r="S163" s="180"/>
      <c r="T163" s="33"/>
      <c r="U163" s="125"/>
    </row>
    <row r="164" spans="1:21" s="1" customFormat="1" ht="12.75">
      <c r="A164" s="106"/>
      <c r="B164" s="14"/>
      <c r="C164" s="14"/>
      <c r="D164" s="23"/>
      <c r="E164" s="36"/>
      <c r="F164" s="36"/>
      <c r="G164" s="14"/>
      <c r="H164" s="14"/>
      <c r="I164" s="14"/>
      <c r="J164" s="14"/>
      <c r="K164" s="14"/>
      <c r="L164" s="14"/>
      <c r="M164" s="56"/>
      <c r="N164" s="115"/>
      <c r="O164" s="116"/>
      <c r="P164" s="29"/>
      <c r="Q164" s="110"/>
      <c r="R164" s="4"/>
      <c r="S164" s="181"/>
      <c r="T164" s="33"/>
      <c r="U164" s="125"/>
    </row>
    <row r="165" spans="1:21" ht="12.75">
      <c r="A165" s="50"/>
      <c r="B165" s="14"/>
      <c r="C165" s="14"/>
      <c r="D165" s="271" t="s">
        <v>291</v>
      </c>
      <c r="E165" s="272"/>
      <c r="F165" s="128">
        <f>SUM(F128:F158)</f>
        <v>135</v>
      </c>
      <c r="G165" s="195"/>
      <c r="H165" s="14"/>
      <c r="I165" s="14"/>
      <c r="J165" s="14"/>
      <c r="K165" s="14"/>
      <c r="L165" s="14"/>
      <c r="M165" s="271" t="s">
        <v>206</v>
      </c>
      <c r="N165" s="272"/>
      <c r="O165" s="121"/>
      <c r="P165" s="44">
        <f>SUM(P128:P158)/D125</f>
        <v>410.26723913210657</v>
      </c>
      <c r="Q165" s="119"/>
      <c r="R165" s="120"/>
      <c r="S165" s="193"/>
      <c r="T165" s="121"/>
      <c r="U165" s="126">
        <f>SUM(U128:U153)</f>
        <v>380.98664857161583</v>
      </c>
    </row>
    <row r="166" spans="1:21" ht="12.75">
      <c r="A166" s="49" t="s">
        <v>698</v>
      </c>
      <c r="B166" s="13">
        <v>45</v>
      </c>
      <c r="C166" s="13">
        <v>5</v>
      </c>
      <c r="D166" s="20">
        <v>50</v>
      </c>
      <c r="E166" s="46"/>
      <c r="F166" s="13"/>
      <c r="G166" s="13"/>
      <c r="H166" s="13"/>
      <c r="I166" s="13"/>
      <c r="J166" s="13"/>
      <c r="K166" s="13"/>
      <c r="L166" s="13"/>
      <c r="M166" s="13"/>
      <c r="N166" s="21"/>
      <c r="O166" s="61"/>
      <c r="P166" s="30"/>
      <c r="Q166" s="111"/>
      <c r="R166" s="3"/>
      <c r="S166" s="190"/>
      <c r="T166" s="123"/>
      <c r="U166" s="124"/>
    </row>
    <row r="167" spans="1:18" ht="12.75">
      <c r="A167" s="243"/>
      <c r="B167" s="244"/>
      <c r="C167" s="244"/>
      <c r="D167" s="245"/>
      <c r="E167" s="244"/>
      <c r="F167" s="244"/>
      <c r="G167" s="244"/>
      <c r="H167" s="244"/>
      <c r="I167" s="244"/>
      <c r="J167" s="244"/>
      <c r="K167" s="244"/>
      <c r="L167" s="244"/>
      <c r="M167" s="244"/>
      <c r="N167" s="246"/>
      <c r="O167" s="247"/>
      <c r="P167" s="248"/>
      <c r="Q167" s="238"/>
      <c r="R167" s="239"/>
    </row>
    <row r="168" spans="1:18" ht="12.75">
      <c r="A168" s="243" t="s">
        <v>722</v>
      </c>
      <c r="B168" s="244">
        <v>6</v>
      </c>
      <c r="C168" s="244"/>
      <c r="D168" s="245">
        <v>6</v>
      </c>
      <c r="E168" s="244"/>
      <c r="F168" s="244"/>
      <c r="G168" s="245">
        <v>6</v>
      </c>
      <c r="H168" s="244"/>
      <c r="I168" s="244"/>
      <c r="J168" s="244">
        <v>6</v>
      </c>
      <c r="K168" s="244">
        <v>6</v>
      </c>
      <c r="L168" s="244">
        <v>6</v>
      </c>
      <c r="M168" s="244"/>
      <c r="N168" s="246"/>
      <c r="O168" s="247">
        <v>1500</v>
      </c>
      <c r="P168" s="248">
        <f>O168*L168</f>
        <v>9000</v>
      </c>
      <c r="Q168" s="238"/>
      <c r="R168" s="239"/>
    </row>
    <row r="169" spans="1:18" ht="12.75">
      <c r="A169" s="243" t="s">
        <v>723</v>
      </c>
      <c r="B169" s="244">
        <v>45</v>
      </c>
      <c r="C169" s="244"/>
      <c r="D169" s="245">
        <v>45</v>
      </c>
      <c r="E169" s="244"/>
      <c r="F169" s="244"/>
      <c r="G169" s="244">
        <v>45</v>
      </c>
      <c r="H169" s="244"/>
      <c r="I169" s="244"/>
      <c r="J169" s="244"/>
      <c r="K169" s="244"/>
      <c r="L169" s="244"/>
      <c r="M169" s="244"/>
      <c r="N169" s="246"/>
      <c r="O169" s="247">
        <v>500</v>
      </c>
      <c r="P169" s="248">
        <f>O169*G169</f>
        <v>22500</v>
      </c>
      <c r="Q169" s="238"/>
      <c r="R169" s="239"/>
    </row>
    <row r="170" spans="1:18" ht="12.75">
      <c r="A170" s="243"/>
      <c r="B170" s="244"/>
      <c r="C170" s="244"/>
      <c r="D170" s="245"/>
      <c r="E170" s="244"/>
      <c r="F170" s="244"/>
      <c r="G170" s="244"/>
      <c r="H170" s="244"/>
      <c r="I170" s="244"/>
      <c r="J170" s="244"/>
      <c r="K170" s="244"/>
      <c r="L170" s="244"/>
      <c r="M170" s="244"/>
      <c r="N170" s="246"/>
      <c r="O170" s="247"/>
      <c r="P170" s="248"/>
      <c r="Q170" s="238"/>
      <c r="R170" s="239"/>
    </row>
    <row r="171" spans="1:21" s="157" customFormat="1" ht="12.75">
      <c r="A171" s="249" t="s">
        <v>741</v>
      </c>
      <c r="B171" s="312">
        <f aca="true" t="shared" si="49" ref="B171:B177">F171*$B$166</f>
        <v>90</v>
      </c>
      <c r="C171" s="313">
        <f aca="true" t="shared" si="50" ref="C171:C177">F171*$C$166</f>
        <v>10</v>
      </c>
      <c r="D171" s="261">
        <f aca="true" t="shared" si="51" ref="D171:D177">B171+C171</f>
        <v>100</v>
      </c>
      <c r="E171" s="261">
        <f aca="true" t="shared" si="52" ref="E171:E177">D171*0.02</f>
        <v>2</v>
      </c>
      <c r="F171" s="253">
        <v>2</v>
      </c>
      <c r="G171" s="261">
        <f aca="true" t="shared" si="53" ref="G171:G177">D171+E171</f>
        <v>102</v>
      </c>
      <c r="H171" s="261"/>
      <c r="I171" s="325" t="s">
        <v>65</v>
      </c>
      <c r="J171" s="261">
        <v>106</v>
      </c>
      <c r="K171" s="261">
        <v>106</v>
      </c>
      <c r="L171" s="260">
        <v>106</v>
      </c>
      <c r="M171" s="254"/>
      <c r="N171" s="266">
        <f aca="true" t="shared" si="54" ref="N171:N177">J171-G171</f>
        <v>4</v>
      </c>
      <c r="O171" s="314">
        <v>14.15</v>
      </c>
      <c r="P171" s="263">
        <f>O171*G171</f>
        <v>1443.3</v>
      </c>
      <c r="Q171" s="326"/>
      <c r="R171" s="327" t="s">
        <v>745</v>
      </c>
      <c r="S171" s="328">
        <v>2361480</v>
      </c>
      <c r="T171" s="155"/>
      <c r="U171" s="156"/>
    </row>
    <row r="172" spans="1:21" s="157" customFormat="1" ht="12.75">
      <c r="A172" s="249" t="s">
        <v>742</v>
      </c>
      <c r="B172" s="312">
        <f t="shared" si="49"/>
        <v>45</v>
      </c>
      <c r="C172" s="313">
        <f t="shared" si="50"/>
        <v>5</v>
      </c>
      <c r="D172" s="261">
        <f t="shared" si="51"/>
        <v>50</v>
      </c>
      <c r="E172" s="261">
        <f t="shared" si="52"/>
        <v>1</v>
      </c>
      <c r="F172" s="253">
        <v>1</v>
      </c>
      <c r="G172" s="261">
        <f t="shared" si="53"/>
        <v>51</v>
      </c>
      <c r="H172" s="261"/>
      <c r="I172" s="325" t="s">
        <v>65</v>
      </c>
      <c r="J172" s="261">
        <v>52</v>
      </c>
      <c r="K172" s="261">
        <v>52</v>
      </c>
      <c r="L172" s="260">
        <v>52</v>
      </c>
      <c r="M172" s="254"/>
      <c r="N172" s="266">
        <f t="shared" si="54"/>
        <v>1</v>
      </c>
      <c r="O172" s="314">
        <v>8.81</v>
      </c>
      <c r="P172" s="263">
        <f>O172*G172</f>
        <v>449.31</v>
      </c>
      <c r="Q172" s="326"/>
      <c r="R172" s="236" t="s">
        <v>744</v>
      </c>
      <c r="S172" s="328">
        <v>2361480</v>
      </c>
      <c r="T172" s="155"/>
      <c r="U172" s="156"/>
    </row>
    <row r="173" spans="1:21" s="157" customFormat="1" ht="12.75">
      <c r="A173" s="249" t="s">
        <v>702</v>
      </c>
      <c r="B173" s="260">
        <f t="shared" si="49"/>
        <v>315</v>
      </c>
      <c r="C173" s="261">
        <f t="shared" si="50"/>
        <v>35</v>
      </c>
      <c r="D173" s="261">
        <f t="shared" si="51"/>
        <v>350</v>
      </c>
      <c r="E173" s="261">
        <f t="shared" si="52"/>
        <v>7</v>
      </c>
      <c r="F173" s="253">
        <v>7</v>
      </c>
      <c r="G173" s="261">
        <f t="shared" si="53"/>
        <v>357</v>
      </c>
      <c r="H173" s="261"/>
      <c r="I173" s="329" t="s">
        <v>65</v>
      </c>
      <c r="J173" s="261">
        <v>361</v>
      </c>
      <c r="K173" s="261">
        <v>361</v>
      </c>
      <c r="L173" s="260">
        <v>361</v>
      </c>
      <c r="M173" s="254"/>
      <c r="N173" s="266">
        <f t="shared" si="54"/>
        <v>4</v>
      </c>
      <c r="O173" s="314">
        <v>6.45</v>
      </c>
      <c r="P173" s="263">
        <f>O173*G173</f>
        <v>2302.65</v>
      </c>
      <c r="Q173" s="242"/>
      <c r="R173" s="330" t="s">
        <v>743</v>
      </c>
      <c r="S173" s="315">
        <v>2367682</v>
      </c>
      <c r="T173" s="155"/>
      <c r="U173" s="156"/>
    </row>
    <row r="174" spans="1:21" s="157" customFormat="1" ht="12.75">
      <c r="A174" s="249" t="s">
        <v>703</v>
      </c>
      <c r="B174" s="312">
        <f t="shared" si="49"/>
        <v>90</v>
      </c>
      <c r="C174" s="313">
        <f t="shared" si="50"/>
        <v>10</v>
      </c>
      <c r="D174" s="261">
        <f t="shared" si="51"/>
        <v>100</v>
      </c>
      <c r="E174" s="261">
        <f t="shared" si="52"/>
        <v>2</v>
      </c>
      <c r="F174" s="253">
        <v>2</v>
      </c>
      <c r="G174" s="261">
        <f t="shared" si="53"/>
        <v>102</v>
      </c>
      <c r="H174" s="261"/>
      <c r="I174" s="144" t="s">
        <v>65</v>
      </c>
      <c r="J174" s="261">
        <v>100</v>
      </c>
      <c r="K174" s="261">
        <v>100</v>
      </c>
      <c r="L174" s="260">
        <v>100</v>
      </c>
      <c r="M174" s="254"/>
      <c r="N174" s="266">
        <f t="shared" si="54"/>
        <v>-2</v>
      </c>
      <c r="O174" s="314"/>
      <c r="P174" s="263">
        <v>768</v>
      </c>
      <c r="Q174" s="242"/>
      <c r="R174" s="236" t="s">
        <v>803</v>
      </c>
      <c r="S174" s="221">
        <v>2315742</v>
      </c>
      <c r="T174" s="315">
        <v>2637569</v>
      </c>
      <c r="U174" s="156"/>
    </row>
    <row r="175" spans="1:21" s="157" customFormat="1" ht="12.75">
      <c r="A175" s="249" t="s">
        <v>712</v>
      </c>
      <c r="B175" s="312">
        <f t="shared" si="49"/>
        <v>180</v>
      </c>
      <c r="C175" s="313">
        <f t="shared" si="50"/>
        <v>20</v>
      </c>
      <c r="D175" s="261">
        <f t="shared" si="51"/>
        <v>200</v>
      </c>
      <c r="E175" s="261">
        <f t="shared" si="52"/>
        <v>4</v>
      </c>
      <c r="F175" s="253">
        <v>4</v>
      </c>
      <c r="G175" s="261">
        <f t="shared" si="53"/>
        <v>204</v>
      </c>
      <c r="H175" s="261"/>
      <c r="I175" s="144" t="s">
        <v>65</v>
      </c>
      <c r="J175" s="261">
        <v>210</v>
      </c>
      <c r="K175" s="261">
        <v>210</v>
      </c>
      <c r="L175" s="260">
        <v>210</v>
      </c>
      <c r="M175" s="254"/>
      <c r="N175" s="266">
        <f t="shared" si="54"/>
        <v>6</v>
      </c>
      <c r="O175" s="314">
        <v>0.49</v>
      </c>
      <c r="P175" s="263">
        <f>O175*G175</f>
        <v>99.96</v>
      </c>
      <c r="Q175" s="242"/>
      <c r="R175" s="236" t="s">
        <v>784</v>
      </c>
      <c r="S175" s="315">
        <v>2482523</v>
      </c>
      <c r="T175" s="155"/>
      <c r="U175" s="156"/>
    </row>
    <row r="176" spans="1:21" s="157" customFormat="1" ht="12.75">
      <c r="A176" s="249" t="s">
        <v>773</v>
      </c>
      <c r="B176" s="312">
        <f t="shared" si="49"/>
        <v>225</v>
      </c>
      <c r="C176" s="313">
        <f t="shared" si="50"/>
        <v>25</v>
      </c>
      <c r="D176" s="261">
        <f t="shared" si="51"/>
        <v>250</v>
      </c>
      <c r="E176" s="261">
        <f t="shared" si="52"/>
        <v>5</v>
      </c>
      <c r="F176" s="253">
        <v>5</v>
      </c>
      <c r="G176" s="261">
        <f t="shared" si="53"/>
        <v>255</v>
      </c>
      <c r="H176" s="261"/>
      <c r="I176" s="144" t="s">
        <v>65</v>
      </c>
      <c r="J176" s="261">
        <v>255</v>
      </c>
      <c r="K176" s="261">
        <v>255</v>
      </c>
      <c r="L176" s="260">
        <v>255</v>
      </c>
      <c r="M176" s="254"/>
      <c r="N176" s="266">
        <f t="shared" si="54"/>
        <v>0</v>
      </c>
      <c r="O176" s="314">
        <v>1</v>
      </c>
      <c r="P176" s="263">
        <f>O176*G176</f>
        <v>255</v>
      </c>
      <c r="Q176" s="242"/>
      <c r="R176" s="236" t="s">
        <v>785</v>
      </c>
      <c r="S176" s="315">
        <v>2363144</v>
      </c>
      <c r="T176" s="315">
        <v>2482523</v>
      </c>
      <c r="U176" s="156"/>
    </row>
    <row r="177" spans="1:21" s="157" customFormat="1" ht="12.75">
      <c r="A177" s="249" t="s">
        <v>770</v>
      </c>
      <c r="B177" s="312">
        <f t="shared" si="49"/>
        <v>45</v>
      </c>
      <c r="C177" s="313">
        <f t="shared" si="50"/>
        <v>5</v>
      </c>
      <c r="D177" s="261">
        <f t="shared" si="51"/>
        <v>50</v>
      </c>
      <c r="E177" s="261">
        <f t="shared" si="52"/>
        <v>1</v>
      </c>
      <c r="F177" s="253">
        <v>1</v>
      </c>
      <c r="G177" s="261">
        <f t="shared" si="53"/>
        <v>51</v>
      </c>
      <c r="H177" s="261"/>
      <c r="I177" s="325" t="s">
        <v>65</v>
      </c>
      <c r="J177" s="261">
        <v>56</v>
      </c>
      <c r="K177" s="261">
        <v>56</v>
      </c>
      <c r="L177" s="260">
        <v>56</v>
      </c>
      <c r="M177" s="254"/>
      <c r="N177" s="266">
        <f t="shared" si="54"/>
        <v>5</v>
      </c>
      <c r="O177" s="314">
        <v>4</v>
      </c>
      <c r="P177" s="263">
        <f>O177*G177</f>
        <v>204</v>
      </c>
      <c r="Q177" s="242" t="s">
        <v>772</v>
      </c>
      <c r="R177" s="331" t="s">
        <v>771</v>
      </c>
      <c r="S177" s="315">
        <v>2363144</v>
      </c>
      <c r="T177" s="315">
        <v>2482523</v>
      </c>
      <c r="U177" s="156"/>
    </row>
    <row r="178" spans="1:21" s="157" customFormat="1" ht="12.75">
      <c r="A178" s="256" t="s">
        <v>709</v>
      </c>
      <c r="B178" s="312"/>
      <c r="C178" s="313"/>
      <c r="D178" s="313"/>
      <c r="E178" s="313"/>
      <c r="F178" s="257"/>
      <c r="G178" s="313"/>
      <c r="H178" s="313"/>
      <c r="I178" s="144" t="s">
        <v>789</v>
      </c>
      <c r="J178" s="313"/>
      <c r="K178" s="313"/>
      <c r="L178" s="260"/>
      <c r="M178" s="258"/>
      <c r="N178" s="266"/>
      <c r="O178" s="332"/>
      <c r="P178" s="263"/>
      <c r="Q178" s="242"/>
      <c r="R178" s="237"/>
      <c r="S178" s="191"/>
      <c r="T178" s="155"/>
      <c r="U178" s="156"/>
    </row>
    <row r="179" spans="1:21" s="157" customFormat="1" ht="12.75">
      <c r="A179" s="249" t="s">
        <v>774</v>
      </c>
      <c r="B179" s="312">
        <f>F179*$B$166</f>
        <v>225</v>
      </c>
      <c r="C179" s="313">
        <f>F179*$C$166</f>
        <v>25</v>
      </c>
      <c r="D179" s="261">
        <f>B179+C179</f>
        <v>250</v>
      </c>
      <c r="E179" s="261">
        <f>D179*0.02</f>
        <v>5</v>
      </c>
      <c r="F179" s="253">
        <v>5</v>
      </c>
      <c r="G179" s="261">
        <f>D179+E179</f>
        <v>255</v>
      </c>
      <c r="H179" s="261"/>
      <c r="I179" s="325" t="s">
        <v>65</v>
      </c>
      <c r="J179" s="261">
        <v>300</v>
      </c>
      <c r="K179" s="261">
        <v>300</v>
      </c>
      <c r="L179" s="260">
        <v>300</v>
      </c>
      <c r="M179" s="254"/>
      <c r="N179" s="266">
        <f>J179-G179</f>
        <v>45</v>
      </c>
      <c r="O179" s="314">
        <v>2.6</v>
      </c>
      <c r="P179" s="263">
        <f>O179*G179</f>
        <v>663</v>
      </c>
      <c r="Q179" s="242"/>
      <c r="R179" s="236" t="s">
        <v>788</v>
      </c>
      <c r="S179" s="315">
        <v>2367713</v>
      </c>
      <c r="T179" s="155"/>
      <c r="U179" s="156"/>
    </row>
    <row r="180" spans="1:21" s="157" customFormat="1" ht="12.75">
      <c r="A180" s="249" t="s">
        <v>699</v>
      </c>
      <c r="B180" s="312">
        <f>F180*$B$166</f>
        <v>360</v>
      </c>
      <c r="C180" s="313">
        <f>F180*$C$166</f>
        <v>40</v>
      </c>
      <c r="D180" s="261">
        <f>B180+C180</f>
        <v>400</v>
      </c>
      <c r="E180" s="261">
        <f>D180*0.02</f>
        <v>8</v>
      </c>
      <c r="F180" s="253">
        <v>8</v>
      </c>
      <c r="G180" s="261">
        <f>D180+E180</f>
        <v>408</v>
      </c>
      <c r="H180" s="261"/>
      <c r="I180" s="270" t="s">
        <v>65</v>
      </c>
      <c r="J180" s="261">
        <v>430</v>
      </c>
      <c r="K180" s="261">
        <v>430</v>
      </c>
      <c r="L180" s="260">
        <v>430</v>
      </c>
      <c r="M180" s="254"/>
      <c r="N180" s="266">
        <f>J180-G180</f>
        <v>22</v>
      </c>
      <c r="O180" s="314">
        <v>0.08</v>
      </c>
      <c r="P180" s="263">
        <f>O180*G180</f>
        <v>32.64</v>
      </c>
      <c r="Q180" s="242"/>
      <c r="R180" s="236" t="s">
        <v>717</v>
      </c>
      <c r="S180" s="315">
        <v>2482523</v>
      </c>
      <c r="T180" s="155"/>
      <c r="U180" s="156"/>
    </row>
    <row r="181" spans="1:21" s="157" customFormat="1" ht="12.75">
      <c r="A181" s="249" t="s">
        <v>710</v>
      </c>
      <c r="B181" s="312">
        <f>F181*$B$166</f>
        <v>45</v>
      </c>
      <c r="C181" s="313">
        <f>F181*$C$166</f>
        <v>5</v>
      </c>
      <c r="D181" s="261">
        <f>B181+C181</f>
        <v>50</v>
      </c>
      <c r="E181" s="261">
        <f>D181*0.02</f>
        <v>1</v>
      </c>
      <c r="F181" s="253">
        <v>1</v>
      </c>
      <c r="G181" s="261">
        <f>D181+E181</f>
        <v>51</v>
      </c>
      <c r="H181" s="261"/>
      <c r="I181" s="333" t="s">
        <v>65</v>
      </c>
      <c r="J181" s="334">
        <v>100</v>
      </c>
      <c r="K181" s="334">
        <v>100</v>
      </c>
      <c r="L181" s="335">
        <v>100</v>
      </c>
      <c r="M181" s="267"/>
      <c r="N181" s="268">
        <f>J181-G181</f>
        <v>49</v>
      </c>
      <c r="O181" s="336">
        <v>0.5</v>
      </c>
      <c r="P181" s="337">
        <f>O181*G181</f>
        <v>25.5</v>
      </c>
      <c r="Q181" s="338"/>
      <c r="R181" s="269" t="s">
        <v>720</v>
      </c>
      <c r="S181" s="221">
        <v>2313789</v>
      </c>
      <c r="T181" s="155"/>
      <c r="U181" s="156"/>
    </row>
    <row r="182" spans="1:21" s="157" customFormat="1" ht="12.75">
      <c r="A182" s="249" t="s">
        <v>713</v>
      </c>
      <c r="B182" s="312">
        <f aca="true" t="shared" si="55" ref="B182:B209">F182*$B$166</f>
        <v>45</v>
      </c>
      <c r="C182" s="313">
        <f aca="true" t="shared" si="56" ref="C182:C209">F182*$C$166</f>
        <v>5</v>
      </c>
      <c r="D182" s="261">
        <f aca="true" t="shared" si="57" ref="D182:D209">B182+C182</f>
        <v>50</v>
      </c>
      <c r="E182" s="261">
        <v>0</v>
      </c>
      <c r="F182" s="253">
        <v>1</v>
      </c>
      <c r="G182" s="261">
        <f aca="true" t="shared" si="58" ref="G182:G195">D182+E182</f>
        <v>50</v>
      </c>
      <c r="H182" s="261"/>
      <c r="I182" s="333" t="s">
        <v>65</v>
      </c>
      <c r="J182" s="334">
        <v>50</v>
      </c>
      <c r="K182" s="334">
        <v>50</v>
      </c>
      <c r="L182" s="335">
        <v>50</v>
      </c>
      <c r="M182" s="267"/>
      <c r="N182" s="268">
        <f aca="true" t="shared" si="59" ref="N182:N209">J182-G182</f>
        <v>0</v>
      </c>
      <c r="O182" s="336">
        <v>431.84</v>
      </c>
      <c r="P182" s="337">
        <f>O182*G182</f>
        <v>21592</v>
      </c>
      <c r="Q182" s="338"/>
      <c r="R182" s="269" t="s">
        <v>718</v>
      </c>
      <c r="S182" s="221">
        <v>2295717</v>
      </c>
      <c r="T182" s="155"/>
      <c r="U182" s="156"/>
    </row>
    <row r="183" spans="1:21" s="157" customFormat="1" ht="12.75">
      <c r="A183" s="249" t="s">
        <v>739</v>
      </c>
      <c r="B183" s="312">
        <f t="shared" si="55"/>
        <v>45</v>
      </c>
      <c r="C183" s="313">
        <f t="shared" si="56"/>
        <v>5</v>
      </c>
      <c r="D183" s="261">
        <f t="shared" si="57"/>
        <v>50</v>
      </c>
      <c r="E183" s="261">
        <v>0</v>
      </c>
      <c r="F183" s="253">
        <v>1</v>
      </c>
      <c r="G183" s="261">
        <f t="shared" si="58"/>
        <v>50</v>
      </c>
      <c r="H183" s="261"/>
      <c r="I183" s="333" t="s">
        <v>65</v>
      </c>
      <c r="J183" s="334">
        <v>60</v>
      </c>
      <c r="K183" s="334">
        <v>60</v>
      </c>
      <c r="L183" s="335">
        <v>60</v>
      </c>
      <c r="M183" s="267"/>
      <c r="N183" s="268">
        <f t="shared" si="59"/>
        <v>10</v>
      </c>
      <c r="O183" s="336">
        <v>12.64</v>
      </c>
      <c r="P183" s="337">
        <f>O183*G183</f>
        <v>632</v>
      </c>
      <c r="Q183" s="338"/>
      <c r="R183" s="269" t="s">
        <v>719</v>
      </c>
      <c r="S183" s="221">
        <v>2313828</v>
      </c>
      <c r="T183" s="155"/>
      <c r="U183" s="156"/>
    </row>
    <row r="184" spans="1:21" s="157" customFormat="1" ht="12.75">
      <c r="A184" s="249" t="s">
        <v>783</v>
      </c>
      <c r="B184" s="312">
        <f t="shared" si="55"/>
        <v>45</v>
      </c>
      <c r="C184" s="313">
        <f t="shared" si="56"/>
        <v>5</v>
      </c>
      <c r="D184" s="261">
        <f t="shared" si="57"/>
        <v>50</v>
      </c>
      <c r="E184" s="261">
        <v>0</v>
      </c>
      <c r="F184" s="253">
        <v>1</v>
      </c>
      <c r="G184" s="261">
        <f t="shared" si="58"/>
        <v>50</v>
      </c>
      <c r="H184" s="261"/>
      <c r="I184" s="325" t="s">
        <v>65</v>
      </c>
      <c r="J184" s="334">
        <v>96</v>
      </c>
      <c r="K184" s="334">
        <v>96</v>
      </c>
      <c r="L184" s="335">
        <v>96</v>
      </c>
      <c r="M184" s="267"/>
      <c r="N184" s="268">
        <f t="shared" si="59"/>
        <v>46</v>
      </c>
      <c r="O184" s="336">
        <v>12.7</v>
      </c>
      <c r="P184" s="337">
        <f>O184*K184</f>
        <v>1219.1999999999998</v>
      </c>
      <c r="Q184" s="339">
        <v>5396141</v>
      </c>
      <c r="R184" s="269" t="s">
        <v>720</v>
      </c>
      <c r="S184" s="315">
        <v>2366389</v>
      </c>
      <c r="T184" s="155"/>
      <c r="U184" s="156"/>
    </row>
    <row r="185" spans="1:21" s="157" customFormat="1" ht="12.75">
      <c r="A185" s="249" t="s">
        <v>700</v>
      </c>
      <c r="B185" s="312">
        <f t="shared" si="55"/>
        <v>135</v>
      </c>
      <c r="C185" s="313">
        <f t="shared" si="56"/>
        <v>15</v>
      </c>
      <c r="D185" s="261">
        <f t="shared" si="57"/>
        <v>150</v>
      </c>
      <c r="E185" s="261">
        <f aca="true" t="shared" si="60" ref="E185:E213">D185*0.02</f>
        <v>3</v>
      </c>
      <c r="F185" s="253">
        <v>3</v>
      </c>
      <c r="G185" s="261">
        <f t="shared" si="58"/>
        <v>153</v>
      </c>
      <c r="H185" s="261"/>
      <c r="I185" s="333" t="s">
        <v>65</v>
      </c>
      <c r="J185" s="334">
        <v>174</v>
      </c>
      <c r="K185" s="334">
        <v>174</v>
      </c>
      <c r="L185" s="335">
        <v>174</v>
      </c>
      <c r="M185" s="267"/>
      <c r="N185" s="268">
        <f t="shared" si="59"/>
        <v>21</v>
      </c>
      <c r="O185" s="336">
        <v>23.5</v>
      </c>
      <c r="P185" s="337">
        <f>O185*G185</f>
        <v>3595.5</v>
      </c>
      <c r="Q185" s="338"/>
      <c r="R185" s="269" t="s">
        <v>718</v>
      </c>
      <c r="S185" s="221">
        <v>2315851</v>
      </c>
      <c r="T185" s="155"/>
      <c r="U185" s="156"/>
    </row>
    <row r="186" spans="1:21" s="157" customFormat="1" ht="12.75">
      <c r="A186" s="249" t="s">
        <v>701</v>
      </c>
      <c r="B186" s="312">
        <f t="shared" si="55"/>
        <v>45</v>
      </c>
      <c r="C186" s="313">
        <f t="shared" si="56"/>
        <v>5</v>
      </c>
      <c r="D186" s="261">
        <f t="shared" si="57"/>
        <v>50</v>
      </c>
      <c r="E186" s="261">
        <f t="shared" si="60"/>
        <v>1</v>
      </c>
      <c r="F186" s="253">
        <v>1</v>
      </c>
      <c r="G186" s="261">
        <f t="shared" si="58"/>
        <v>51</v>
      </c>
      <c r="H186" s="261"/>
      <c r="I186" s="333" t="s">
        <v>65</v>
      </c>
      <c r="J186" s="334">
        <v>50</v>
      </c>
      <c r="K186" s="334">
        <v>50</v>
      </c>
      <c r="L186" s="335">
        <v>50</v>
      </c>
      <c r="M186" s="267"/>
      <c r="N186" s="268">
        <v>0</v>
      </c>
      <c r="O186" s="336">
        <v>1.28</v>
      </c>
      <c r="P186" s="337">
        <f>O186*G186</f>
        <v>65.28</v>
      </c>
      <c r="Q186" s="338"/>
      <c r="R186" s="269" t="s">
        <v>721</v>
      </c>
      <c r="S186" s="221" t="s">
        <v>728</v>
      </c>
      <c r="T186" s="155"/>
      <c r="U186" s="156"/>
    </row>
    <row r="187" spans="1:21" s="157" customFormat="1" ht="12.75">
      <c r="A187" s="249" t="s">
        <v>756</v>
      </c>
      <c r="B187" s="312">
        <f t="shared" si="55"/>
        <v>45</v>
      </c>
      <c r="C187" s="313">
        <f t="shared" si="56"/>
        <v>5</v>
      </c>
      <c r="D187" s="261">
        <f t="shared" si="57"/>
        <v>50</v>
      </c>
      <c r="E187" s="261">
        <f t="shared" si="60"/>
        <v>1</v>
      </c>
      <c r="F187" s="253">
        <v>1</v>
      </c>
      <c r="G187" s="261">
        <f t="shared" si="58"/>
        <v>51</v>
      </c>
      <c r="H187" s="261"/>
      <c r="I187" s="333" t="s">
        <v>787</v>
      </c>
      <c r="J187" s="334"/>
      <c r="K187" s="334"/>
      <c r="L187" s="335"/>
      <c r="M187" s="267"/>
      <c r="N187" s="268"/>
      <c r="O187" s="336"/>
      <c r="P187" s="337"/>
      <c r="Q187" s="338"/>
      <c r="R187" s="315" t="s">
        <v>786</v>
      </c>
      <c r="S187" s="191"/>
      <c r="T187" s="155"/>
      <c r="U187" s="156"/>
    </row>
    <row r="188" spans="1:21" s="157" customFormat="1" ht="12.75">
      <c r="A188" s="249" t="s">
        <v>757</v>
      </c>
      <c r="B188" s="312">
        <f t="shared" si="55"/>
        <v>45</v>
      </c>
      <c r="C188" s="313">
        <f t="shared" si="56"/>
        <v>5</v>
      </c>
      <c r="D188" s="261">
        <f t="shared" si="57"/>
        <v>50</v>
      </c>
      <c r="E188" s="261">
        <f t="shared" si="60"/>
        <v>1</v>
      </c>
      <c r="F188" s="253">
        <v>1</v>
      </c>
      <c r="G188" s="261">
        <f t="shared" si="58"/>
        <v>51</v>
      </c>
      <c r="H188" s="261"/>
      <c r="I188" s="333" t="s">
        <v>65</v>
      </c>
      <c r="J188" s="334">
        <v>55</v>
      </c>
      <c r="K188" s="334">
        <v>55</v>
      </c>
      <c r="L188" s="335">
        <v>55</v>
      </c>
      <c r="M188" s="267"/>
      <c r="N188" s="268">
        <f t="shared" si="59"/>
        <v>4</v>
      </c>
      <c r="O188" s="336">
        <v>0.6552</v>
      </c>
      <c r="P188" s="337">
        <f>O188*G188</f>
        <v>33.4152</v>
      </c>
      <c r="Q188" s="338"/>
      <c r="R188" s="311" t="s">
        <v>781</v>
      </c>
      <c r="S188" s="191"/>
      <c r="T188" s="155"/>
      <c r="U188" s="156"/>
    </row>
    <row r="189" spans="1:21" s="157" customFormat="1" ht="12.75">
      <c r="A189" s="249" t="s">
        <v>740</v>
      </c>
      <c r="B189" s="312">
        <f t="shared" si="55"/>
        <v>45</v>
      </c>
      <c r="C189" s="313">
        <f t="shared" si="56"/>
        <v>5</v>
      </c>
      <c r="D189" s="261">
        <f t="shared" si="57"/>
        <v>50</v>
      </c>
      <c r="E189" s="261">
        <f t="shared" si="60"/>
        <v>1</v>
      </c>
      <c r="F189" s="253">
        <v>1</v>
      </c>
      <c r="G189" s="261">
        <f t="shared" si="58"/>
        <v>51</v>
      </c>
      <c r="H189" s="261"/>
      <c r="I189" s="333" t="s">
        <v>65</v>
      </c>
      <c r="J189" s="334">
        <v>76</v>
      </c>
      <c r="K189" s="334">
        <v>76</v>
      </c>
      <c r="L189" s="335">
        <v>76</v>
      </c>
      <c r="M189" s="267"/>
      <c r="N189" s="268">
        <f t="shared" si="59"/>
        <v>25</v>
      </c>
      <c r="O189" s="336">
        <v>9.4</v>
      </c>
      <c r="P189" s="337">
        <f>O189*G189</f>
        <v>479.40000000000003</v>
      </c>
      <c r="Q189" s="338"/>
      <c r="R189" s="269" t="s">
        <v>720</v>
      </c>
      <c r="S189" s="221">
        <v>2313789</v>
      </c>
      <c r="T189" s="155"/>
      <c r="U189" s="156"/>
    </row>
    <row r="190" spans="1:21" s="157" customFormat="1" ht="12.75">
      <c r="A190" s="249" t="s">
        <v>754</v>
      </c>
      <c r="B190" s="260">
        <f t="shared" si="55"/>
        <v>90</v>
      </c>
      <c r="C190" s="261">
        <f t="shared" si="56"/>
        <v>10</v>
      </c>
      <c r="D190" s="261">
        <f t="shared" si="57"/>
        <v>100</v>
      </c>
      <c r="E190" s="261">
        <f t="shared" si="60"/>
        <v>2</v>
      </c>
      <c r="F190" s="253">
        <v>2</v>
      </c>
      <c r="G190" s="261">
        <f t="shared" si="58"/>
        <v>102</v>
      </c>
      <c r="H190" s="261"/>
      <c r="I190" s="224" t="s">
        <v>65</v>
      </c>
      <c r="J190" s="261">
        <v>180</v>
      </c>
      <c r="K190" s="261">
        <v>180</v>
      </c>
      <c r="L190" s="260">
        <v>180</v>
      </c>
      <c r="M190" s="254"/>
      <c r="N190" s="266">
        <f t="shared" si="59"/>
        <v>78</v>
      </c>
      <c r="O190" s="314">
        <v>2.656</v>
      </c>
      <c r="P190" s="263">
        <f>O190*G190</f>
        <v>270.91200000000003</v>
      </c>
      <c r="Q190" s="242"/>
      <c r="R190" s="236" t="s">
        <v>721</v>
      </c>
      <c r="S190" s="221">
        <v>2512010</v>
      </c>
      <c r="T190" s="155"/>
      <c r="U190" s="156"/>
    </row>
    <row r="191" spans="1:21" s="157" customFormat="1" ht="12.75">
      <c r="A191" s="249" t="s">
        <v>753</v>
      </c>
      <c r="B191" s="312">
        <f t="shared" si="55"/>
        <v>225</v>
      </c>
      <c r="C191" s="313">
        <f t="shared" si="56"/>
        <v>25</v>
      </c>
      <c r="D191" s="261">
        <f t="shared" si="57"/>
        <v>250</v>
      </c>
      <c r="E191" s="261">
        <f t="shared" si="60"/>
        <v>5</v>
      </c>
      <c r="F191" s="253">
        <v>5</v>
      </c>
      <c r="G191" s="261">
        <f t="shared" si="58"/>
        <v>255</v>
      </c>
      <c r="H191" s="261"/>
      <c r="I191" s="333" t="s">
        <v>65</v>
      </c>
      <c r="J191" s="334">
        <v>396</v>
      </c>
      <c r="K191" s="334">
        <v>396</v>
      </c>
      <c r="L191" s="335">
        <v>396</v>
      </c>
      <c r="M191" s="267"/>
      <c r="N191" s="268">
        <f t="shared" si="59"/>
        <v>141</v>
      </c>
      <c r="O191" s="336">
        <v>0.224</v>
      </c>
      <c r="P191" s="337">
        <f aca="true" t="shared" si="61" ref="P191:P197">O191*K191</f>
        <v>88.70400000000001</v>
      </c>
      <c r="Q191" s="338"/>
      <c r="R191" s="269" t="s">
        <v>721</v>
      </c>
      <c r="S191" s="315">
        <v>2310843</v>
      </c>
      <c r="T191" s="155"/>
      <c r="U191" s="156"/>
    </row>
    <row r="192" spans="1:21" s="157" customFormat="1" ht="12.75">
      <c r="A192" s="249" t="s">
        <v>765</v>
      </c>
      <c r="B192" s="312">
        <f t="shared" si="55"/>
        <v>90</v>
      </c>
      <c r="C192" s="313">
        <f t="shared" si="56"/>
        <v>10</v>
      </c>
      <c r="D192" s="261">
        <f t="shared" si="57"/>
        <v>100</v>
      </c>
      <c r="E192" s="261">
        <f t="shared" si="60"/>
        <v>2</v>
      </c>
      <c r="F192" s="253">
        <v>2</v>
      </c>
      <c r="G192" s="261">
        <f t="shared" si="58"/>
        <v>102</v>
      </c>
      <c r="H192" s="261"/>
      <c r="I192" s="333"/>
      <c r="J192" s="334"/>
      <c r="K192" s="334"/>
      <c r="L192" s="335"/>
      <c r="M192" s="267"/>
      <c r="N192" s="268"/>
      <c r="O192" s="336"/>
      <c r="P192" s="337"/>
      <c r="Q192" s="338"/>
      <c r="R192" s="269"/>
      <c r="S192" s="315"/>
      <c r="T192" s="155"/>
      <c r="U192" s="156"/>
    </row>
    <row r="193" spans="1:21" s="157" customFormat="1" ht="12.75">
      <c r="A193" s="249" t="s">
        <v>760</v>
      </c>
      <c r="B193" s="312">
        <f t="shared" si="55"/>
        <v>45</v>
      </c>
      <c r="C193" s="313">
        <f t="shared" si="56"/>
        <v>5</v>
      </c>
      <c r="D193" s="261">
        <f t="shared" si="57"/>
        <v>50</v>
      </c>
      <c r="E193" s="261">
        <f t="shared" si="60"/>
        <v>1</v>
      </c>
      <c r="F193" s="253">
        <v>1</v>
      </c>
      <c r="G193" s="261">
        <f t="shared" si="58"/>
        <v>51</v>
      </c>
      <c r="H193" s="261"/>
      <c r="I193" s="333" t="s">
        <v>65</v>
      </c>
      <c r="J193" s="334">
        <v>75</v>
      </c>
      <c r="K193" s="334">
        <v>75</v>
      </c>
      <c r="L193" s="335">
        <v>75</v>
      </c>
      <c r="M193" s="267"/>
      <c r="N193" s="268">
        <f t="shared" si="59"/>
        <v>24</v>
      </c>
      <c r="O193" s="336">
        <v>1.2480000000000002</v>
      </c>
      <c r="P193" s="337">
        <f t="shared" si="61"/>
        <v>93.60000000000002</v>
      </c>
      <c r="Q193" s="338"/>
      <c r="R193" s="269" t="s">
        <v>721</v>
      </c>
      <c r="S193" s="315">
        <v>2310843</v>
      </c>
      <c r="T193" s="155"/>
      <c r="U193" s="156"/>
    </row>
    <row r="194" spans="1:21" s="157" customFormat="1" ht="12.75">
      <c r="A194" s="249" t="s">
        <v>746</v>
      </c>
      <c r="B194" s="312">
        <f t="shared" si="55"/>
        <v>270</v>
      </c>
      <c r="C194" s="313">
        <f t="shared" si="56"/>
        <v>30</v>
      </c>
      <c r="D194" s="261">
        <f t="shared" si="57"/>
        <v>300</v>
      </c>
      <c r="E194" s="261">
        <f t="shared" si="60"/>
        <v>6</v>
      </c>
      <c r="F194" s="253">
        <v>6</v>
      </c>
      <c r="G194" s="261">
        <f t="shared" si="58"/>
        <v>306</v>
      </c>
      <c r="H194" s="261"/>
      <c r="I194" s="333" t="s">
        <v>65</v>
      </c>
      <c r="J194" s="334">
        <v>330</v>
      </c>
      <c r="K194" s="334">
        <v>330</v>
      </c>
      <c r="L194" s="335">
        <v>300</v>
      </c>
      <c r="M194" s="267"/>
      <c r="N194" s="268">
        <f t="shared" si="59"/>
        <v>24</v>
      </c>
      <c r="O194" s="336">
        <v>5.92</v>
      </c>
      <c r="P194" s="337">
        <f t="shared" si="61"/>
        <v>1953.6</v>
      </c>
      <c r="Q194" s="338"/>
      <c r="R194" s="269" t="s">
        <v>736</v>
      </c>
      <c r="S194" s="315">
        <v>2317458</v>
      </c>
      <c r="T194" s="155"/>
      <c r="U194" s="156"/>
    </row>
    <row r="195" spans="1:21" s="157" customFormat="1" ht="12.75">
      <c r="A195" s="249" t="s">
        <v>747</v>
      </c>
      <c r="B195" s="312">
        <f t="shared" si="55"/>
        <v>45</v>
      </c>
      <c r="C195" s="313">
        <f t="shared" si="56"/>
        <v>5</v>
      </c>
      <c r="D195" s="261">
        <f t="shared" si="57"/>
        <v>50</v>
      </c>
      <c r="E195" s="261">
        <f t="shared" si="60"/>
        <v>1</v>
      </c>
      <c r="F195" s="253">
        <v>1</v>
      </c>
      <c r="G195" s="261">
        <f t="shared" si="58"/>
        <v>51</v>
      </c>
      <c r="H195" s="261"/>
      <c r="I195" s="333" t="s">
        <v>65</v>
      </c>
      <c r="J195" s="334">
        <v>60</v>
      </c>
      <c r="K195" s="334">
        <v>60</v>
      </c>
      <c r="L195" s="335">
        <v>60</v>
      </c>
      <c r="M195" s="267"/>
      <c r="N195" s="268">
        <f t="shared" si="59"/>
        <v>9</v>
      </c>
      <c r="O195" s="336">
        <v>8.97</v>
      </c>
      <c r="P195" s="337">
        <f t="shared" si="61"/>
        <v>538.2</v>
      </c>
      <c r="Q195" s="338"/>
      <c r="R195" s="269" t="s">
        <v>736</v>
      </c>
      <c r="S195" s="315">
        <v>2317458</v>
      </c>
      <c r="T195" s="155"/>
      <c r="U195" s="156"/>
    </row>
    <row r="196" spans="1:21" s="157" customFormat="1" ht="12.75">
      <c r="A196" s="249" t="s">
        <v>748</v>
      </c>
      <c r="B196" s="312">
        <f t="shared" si="55"/>
        <v>45</v>
      </c>
      <c r="C196" s="313">
        <f t="shared" si="56"/>
        <v>5</v>
      </c>
      <c r="D196" s="261">
        <f t="shared" si="57"/>
        <v>50</v>
      </c>
      <c r="E196" s="261">
        <f t="shared" si="60"/>
        <v>1</v>
      </c>
      <c r="F196" s="253">
        <v>1</v>
      </c>
      <c r="G196" s="261">
        <v>50</v>
      </c>
      <c r="H196" s="261"/>
      <c r="I196" s="333" t="s">
        <v>65</v>
      </c>
      <c r="J196" s="334">
        <v>50</v>
      </c>
      <c r="K196" s="334">
        <v>50</v>
      </c>
      <c r="L196" s="335">
        <v>50</v>
      </c>
      <c r="M196" s="267"/>
      <c r="N196" s="268">
        <f t="shared" si="59"/>
        <v>0</v>
      </c>
      <c r="O196" s="336">
        <v>3.76</v>
      </c>
      <c r="P196" s="337">
        <f t="shared" si="61"/>
        <v>188</v>
      </c>
      <c r="Q196" s="338"/>
      <c r="R196" s="269" t="s">
        <v>721</v>
      </c>
      <c r="S196" s="221">
        <v>2315742</v>
      </c>
      <c r="T196" s="155"/>
      <c r="U196" s="156"/>
    </row>
    <row r="197" spans="1:21" s="157" customFormat="1" ht="12.75">
      <c r="A197" s="249" t="s">
        <v>755</v>
      </c>
      <c r="B197" s="312">
        <f t="shared" si="55"/>
        <v>135</v>
      </c>
      <c r="C197" s="313">
        <f t="shared" si="56"/>
        <v>15</v>
      </c>
      <c r="D197" s="261">
        <f t="shared" si="57"/>
        <v>150</v>
      </c>
      <c r="E197" s="261">
        <f t="shared" si="60"/>
        <v>3</v>
      </c>
      <c r="F197" s="253">
        <v>3</v>
      </c>
      <c r="G197" s="261">
        <f>D197+E197</f>
        <v>153</v>
      </c>
      <c r="H197" s="261"/>
      <c r="I197" s="325" t="s">
        <v>65</v>
      </c>
      <c r="J197" s="334">
        <v>2030</v>
      </c>
      <c r="K197" s="334">
        <v>2030</v>
      </c>
      <c r="L197" s="335">
        <v>2030</v>
      </c>
      <c r="M197" s="267"/>
      <c r="N197" s="268">
        <f t="shared" si="59"/>
        <v>1877</v>
      </c>
      <c r="O197" s="336">
        <v>0.192</v>
      </c>
      <c r="P197" s="337">
        <f t="shared" si="61"/>
        <v>389.76</v>
      </c>
      <c r="Q197" s="338"/>
      <c r="R197" s="269" t="s">
        <v>776</v>
      </c>
      <c r="S197" s="221">
        <v>2315742</v>
      </c>
      <c r="T197" s="155"/>
      <c r="U197" s="156"/>
    </row>
    <row r="198" spans="1:21" s="157" customFormat="1" ht="12.75">
      <c r="A198" s="249" t="s">
        <v>759</v>
      </c>
      <c r="B198" s="312">
        <f t="shared" si="55"/>
        <v>45</v>
      </c>
      <c r="C198" s="313">
        <f t="shared" si="56"/>
        <v>5</v>
      </c>
      <c r="D198" s="261">
        <f t="shared" si="57"/>
        <v>50</v>
      </c>
      <c r="E198" s="261">
        <f t="shared" si="60"/>
        <v>1</v>
      </c>
      <c r="F198" s="253">
        <v>1</v>
      </c>
      <c r="G198" s="261">
        <f>D198+E198</f>
        <v>51</v>
      </c>
      <c r="H198" s="261"/>
      <c r="I198" s="325" t="s">
        <v>65</v>
      </c>
      <c r="J198" s="334">
        <v>20</v>
      </c>
      <c r="K198" s="334">
        <v>52</v>
      </c>
      <c r="L198" s="335">
        <v>20</v>
      </c>
      <c r="M198" s="267"/>
      <c r="N198" s="268">
        <f t="shared" si="59"/>
        <v>-31</v>
      </c>
      <c r="O198" s="336">
        <v>1.575</v>
      </c>
      <c r="P198" s="337">
        <f>O198*G198</f>
        <v>80.325</v>
      </c>
      <c r="Q198" s="338"/>
      <c r="R198" s="269" t="s">
        <v>775</v>
      </c>
      <c r="S198" s="315">
        <v>2363144</v>
      </c>
      <c r="T198" s="155"/>
      <c r="U198" s="156"/>
    </row>
    <row r="199" spans="1:21" s="157" customFormat="1" ht="12.75">
      <c r="A199" s="249" t="s">
        <v>804</v>
      </c>
      <c r="B199" s="312">
        <f>F199*$B$166</f>
        <v>45</v>
      </c>
      <c r="C199" s="313">
        <f>F199*$C$166</f>
        <v>5</v>
      </c>
      <c r="D199" s="261">
        <v>50</v>
      </c>
      <c r="E199" s="261">
        <f t="shared" si="60"/>
        <v>1</v>
      </c>
      <c r="F199" s="253">
        <v>1</v>
      </c>
      <c r="G199" s="261">
        <v>50</v>
      </c>
      <c r="H199" s="261"/>
      <c r="I199" s="333" t="s">
        <v>65</v>
      </c>
      <c r="J199" s="334">
        <v>50</v>
      </c>
      <c r="K199" s="334">
        <v>50</v>
      </c>
      <c r="L199" s="335">
        <v>50</v>
      </c>
      <c r="M199" s="267"/>
      <c r="N199" s="268">
        <f>J199-G199</f>
        <v>0</v>
      </c>
      <c r="O199" s="336">
        <v>14</v>
      </c>
      <c r="P199" s="337">
        <f>O199*G199</f>
        <v>700</v>
      </c>
      <c r="Q199" s="338"/>
      <c r="R199" s="311" t="s">
        <v>800</v>
      </c>
      <c r="S199" s="315">
        <v>2482523</v>
      </c>
      <c r="T199" s="155"/>
      <c r="U199" s="156"/>
    </row>
    <row r="200" spans="1:21" s="157" customFormat="1" ht="12.75">
      <c r="A200" s="249" t="s">
        <v>761</v>
      </c>
      <c r="B200" s="312">
        <f t="shared" si="55"/>
        <v>90</v>
      </c>
      <c r="C200" s="313">
        <f t="shared" si="56"/>
        <v>10</v>
      </c>
      <c r="D200" s="261">
        <f t="shared" si="57"/>
        <v>100</v>
      </c>
      <c r="E200" s="261">
        <f t="shared" si="60"/>
        <v>2</v>
      </c>
      <c r="F200" s="253">
        <v>2</v>
      </c>
      <c r="G200" s="261">
        <v>100</v>
      </c>
      <c r="H200" s="261"/>
      <c r="I200" s="333" t="s">
        <v>65</v>
      </c>
      <c r="J200" s="334">
        <v>95</v>
      </c>
      <c r="K200" s="334">
        <v>95</v>
      </c>
      <c r="L200" s="335">
        <v>95</v>
      </c>
      <c r="M200" s="267"/>
      <c r="N200" s="268">
        <f t="shared" si="59"/>
        <v>-5</v>
      </c>
      <c r="O200" s="336">
        <v>9.76</v>
      </c>
      <c r="P200" s="337">
        <f>O200*K200</f>
        <v>927.1999999999999</v>
      </c>
      <c r="Q200" s="338"/>
      <c r="R200" s="269" t="s">
        <v>738</v>
      </c>
      <c r="S200" s="315">
        <v>2310843</v>
      </c>
      <c r="T200" s="315">
        <v>2637569</v>
      </c>
      <c r="U200" s="156"/>
    </row>
    <row r="201" spans="1:21" s="157" customFormat="1" ht="12.75">
      <c r="A201" s="249" t="s">
        <v>766</v>
      </c>
      <c r="B201" s="312">
        <f t="shared" si="55"/>
        <v>180</v>
      </c>
      <c r="C201" s="313">
        <f t="shared" si="56"/>
        <v>20</v>
      </c>
      <c r="D201" s="261">
        <f t="shared" si="57"/>
        <v>200</v>
      </c>
      <c r="E201" s="261">
        <f t="shared" si="60"/>
        <v>4</v>
      </c>
      <c r="F201" s="253">
        <v>4</v>
      </c>
      <c r="G201" s="261">
        <f>D201+E201</f>
        <v>204</v>
      </c>
      <c r="H201" s="261"/>
      <c r="I201" s="310" t="s">
        <v>65</v>
      </c>
      <c r="J201" s="340">
        <v>210</v>
      </c>
      <c r="K201" s="334">
        <v>210</v>
      </c>
      <c r="L201" s="340">
        <v>210</v>
      </c>
      <c r="M201" s="267"/>
      <c r="N201" s="268">
        <f t="shared" si="59"/>
        <v>6</v>
      </c>
      <c r="O201" s="336">
        <v>0.22400000000000003</v>
      </c>
      <c r="P201" s="337">
        <f>O201*G201</f>
        <v>45.696000000000005</v>
      </c>
      <c r="Q201" s="338"/>
      <c r="R201" s="311">
        <v>2293717</v>
      </c>
      <c r="S201" s="315">
        <v>2363144</v>
      </c>
      <c r="T201" s="155"/>
      <c r="U201" s="156"/>
    </row>
    <row r="202" spans="1:21" s="157" customFormat="1" ht="12.75">
      <c r="A202" s="255" t="s">
        <v>763</v>
      </c>
      <c r="B202" s="312">
        <f t="shared" si="55"/>
        <v>90</v>
      </c>
      <c r="C202" s="313">
        <f t="shared" si="56"/>
        <v>10</v>
      </c>
      <c r="D202" s="261">
        <f t="shared" si="57"/>
        <v>100</v>
      </c>
      <c r="E202" s="261">
        <f t="shared" si="60"/>
        <v>2</v>
      </c>
      <c r="F202" s="255">
        <v>2</v>
      </c>
      <c r="G202" s="261">
        <v>100</v>
      </c>
      <c r="H202" s="261"/>
      <c r="I202" s="333" t="s">
        <v>65</v>
      </c>
      <c r="J202" s="334">
        <v>100</v>
      </c>
      <c r="K202" s="334">
        <v>100</v>
      </c>
      <c r="L202" s="335">
        <v>100</v>
      </c>
      <c r="M202" s="267"/>
      <c r="N202" s="268">
        <f t="shared" si="59"/>
        <v>0</v>
      </c>
      <c r="O202" s="336">
        <v>3.36</v>
      </c>
      <c r="P202" s="337">
        <f>O202*K202</f>
        <v>336</v>
      </c>
      <c r="Q202" s="338"/>
      <c r="R202" s="269" t="s">
        <v>737</v>
      </c>
      <c r="S202" s="315">
        <v>2310843</v>
      </c>
      <c r="T202" s="315">
        <v>2637569</v>
      </c>
      <c r="U202" s="156"/>
    </row>
    <row r="203" spans="1:21" s="157" customFormat="1" ht="12.75">
      <c r="A203" s="249" t="s">
        <v>762</v>
      </c>
      <c r="B203" s="312">
        <f t="shared" si="55"/>
        <v>45</v>
      </c>
      <c r="C203" s="313">
        <f t="shared" si="56"/>
        <v>5</v>
      </c>
      <c r="D203" s="261">
        <f t="shared" si="57"/>
        <v>50</v>
      </c>
      <c r="E203" s="261">
        <f t="shared" si="60"/>
        <v>1</v>
      </c>
      <c r="F203" s="255">
        <v>1</v>
      </c>
      <c r="G203" s="261">
        <f aca="true" t="shared" si="62" ref="G203:G209">D203+E203</f>
        <v>51</v>
      </c>
      <c r="H203" s="261"/>
      <c r="I203" s="310" t="s">
        <v>65</v>
      </c>
      <c r="J203" s="340">
        <v>62</v>
      </c>
      <c r="K203" s="334">
        <v>62</v>
      </c>
      <c r="L203" s="340">
        <v>62</v>
      </c>
      <c r="M203" s="267"/>
      <c r="N203" s="268">
        <f t="shared" si="59"/>
        <v>11</v>
      </c>
      <c r="O203" s="336">
        <v>6.85</v>
      </c>
      <c r="P203" s="337">
        <f aca="true" t="shared" si="63" ref="P203:P209">O203*G203</f>
        <v>349.34999999999997</v>
      </c>
      <c r="Q203" s="338"/>
      <c r="R203" s="317">
        <v>1438439</v>
      </c>
      <c r="S203" s="315">
        <v>2582410</v>
      </c>
      <c r="T203" s="155"/>
      <c r="U203" s="156"/>
    </row>
    <row r="204" spans="1:21" s="157" customFormat="1" ht="12.75">
      <c r="A204" s="249" t="s">
        <v>751</v>
      </c>
      <c r="B204" s="312">
        <f t="shared" si="55"/>
        <v>180</v>
      </c>
      <c r="C204" s="313">
        <f t="shared" si="56"/>
        <v>20</v>
      </c>
      <c r="D204" s="261">
        <f t="shared" si="57"/>
        <v>200</v>
      </c>
      <c r="E204" s="261">
        <f t="shared" si="60"/>
        <v>4</v>
      </c>
      <c r="F204" s="255">
        <v>4</v>
      </c>
      <c r="G204" s="261">
        <f t="shared" si="62"/>
        <v>204</v>
      </c>
      <c r="H204" s="261"/>
      <c r="I204" s="325" t="s">
        <v>65</v>
      </c>
      <c r="J204" s="340">
        <v>220</v>
      </c>
      <c r="K204" s="334">
        <v>220</v>
      </c>
      <c r="L204" s="340">
        <v>220</v>
      </c>
      <c r="M204" s="267"/>
      <c r="N204" s="268">
        <f t="shared" si="59"/>
        <v>16</v>
      </c>
      <c r="O204" s="336">
        <v>0.4</v>
      </c>
      <c r="P204" s="337">
        <f t="shared" si="63"/>
        <v>81.60000000000001</v>
      </c>
      <c r="Q204" s="339">
        <v>1102969</v>
      </c>
      <c r="R204" s="341">
        <v>3558289</v>
      </c>
      <c r="S204" s="315">
        <v>2363144</v>
      </c>
      <c r="T204" s="155"/>
      <c r="U204" s="156"/>
    </row>
    <row r="205" spans="1:21" s="157" customFormat="1" ht="12.75">
      <c r="A205" s="249" t="s">
        <v>752</v>
      </c>
      <c r="B205" s="312">
        <f t="shared" si="55"/>
        <v>45</v>
      </c>
      <c r="C205" s="313">
        <f t="shared" si="56"/>
        <v>5</v>
      </c>
      <c r="D205" s="261">
        <f t="shared" si="57"/>
        <v>50</v>
      </c>
      <c r="E205" s="261">
        <f t="shared" si="60"/>
        <v>1</v>
      </c>
      <c r="F205" s="255">
        <v>1</v>
      </c>
      <c r="G205" s="261">
        <f t="shared" si="62"/>
        <v>51</v>
      </c>
      <c r="H205" s="261"/>
      <c r="I205" s="310" t="s">
        <v>65</v>
      </c>
      <c r="J205" s="340">
        <v>55</v>
      </c>
      <c r="K205" s="334">
        <v>55</v>
      </c>
      <c r="L205" s="340">
        <v>55</v>
      </c>
      <c r="M205" s="267"/>
      <c r="N205" s="268">
        <f t="shared" si="59"/>
        <v>4</v>
      </c>
      <c r="O205" s="336">
        <v>8</v>
      </c>
      <c r="P205" s="337">
        <f t="shared" si="63"/>
        <v>408</v>
      </c>
      <c r="Q205" s="339"/>
      <c r="R205" s="341" t="s">
        <v>777</v>
      </c>
      <c r="S205" s="315">
        <v>2363144</v>
      </c>
      <c r="T205" s="315">
        <v>2482523</v>
      </c>
      <c r="U205" s="156"/>
    </row>
    <row r="206" spans="1:21" s="157" customFormat="1" ht="12" customHeight="1">
      <c r="A206" s="249" t="s">
        <v>805</v>
      </c>
      <c r="B206" s="312">
        <f>F206*$B$166</f>
        <v>45</v>
      </c>
      <c r="C206" s="313">
        <f>F206*$C$166</f>
        <v>5</v>
      </c>
      <c r="D206" s="261">
        <f>B206+C206</f>
        <v>50</v>
      </c>
      <c r="E206" s="261">
        <f t="shared" si="60"/>
        <v>1</v>
      </c>
      <c r="F206" s="255">
        <v>1</v>
      </c>
      <c r="G206" s="261">
        <f>D206+E206</f>
        <v>51</v>
      </c>
      <c r="H206" s="261"/>
      <c r="I206" s="310" t="s">
        <v>65</v>
      </c>
      <c r="J206" s="340">
        <v>62</v>
      </c>
      <c r="K206" s="334">
        <v>62</v>
      </c>
      <c r="L206" s="340">
        <v>62</v>
      </c>
      <c r="M206" s="267"/>
      <c r="N206" s="268">
        <f>J206-G206</f>
        <v>11</v>
      </c>
      <c r="O206" s="336">
        <v>8.25</v>
      </c>
      <c r="P206" s="337">
        <f>O206*G206</f>
        <v>420.75</v>
      </c>
      <c r="Q206" s="339"/>
      <c r="R206" s="341" t="s">
        <v>806</v>
      </c>
      <c r="S206" s="315"/>
      <c r="T206" s="315"/>
      <c r="U206" s="156"/>
    </row>
    <row r="207" spans="1:21" s="157" customFormat="1" ht="12.75">
      <c r="A207" s="249" t="s">
        <v>764</v>
      </c>
      <c r="B207" s="312">
        <f t="shared" si="55"/>
        <v>45</v>
      </c>
      <c r="C207" s="313">
        <f t="shared" si="56"/>
        <v>5</v>
      </c>
      <c r="D207" s="261">
        <f t="shared" si="57"/>
        <v>50</v>
      </c>
      <c r="E207" s="261">
        <f t="shared" si="60"/>
        <v>1</v>
      </c>
      <c r="F207" s="255">
        <v>1</v>
      </c>
      <c r="G207" s="261">
        <f t="shared" si="62"/>
        <v>51</v>
      </c>
      <c r="H207" s="261"/>
      <c r="I207" s="310" t="s">
        <v>65</v>
      </c>
      <c r="J207" s="340">
        <v>55</v>
      </c>
      <c r="K207" s="334">
        <v>55</v>
      </c>
      <c r="L207" s="340">
        <v>55</v>
      </c>
      <c r="M207" s="267"/>
      <c r="N207" s="268">
        <f t="shared" si="59"/>
        <v>4</v>
      </c>
      <c r="O207" s="336">
        <v>2</v>
      </c>
      <c r="P207" s="337">
        <f t="shared" si="63"/>
        <v>102</v>
      </c>
      <c r="Q207" s="338"/>
      <c r="R207" s="311" t="s">
        <v>778</v>
      </c>
      <c r="S207" s="315">
        <v>2363144</v>
      </c>
      <c r="T207" s="155"/>
      <c r="U207" s="156"/>
    </row>
    <row r="208" spans="1:21" s="157" customFormat="1" ht="12.75">
      <c r="A208" s="249" t="s">
        <v>767</v>
      </c>
      <c r="B208" s="312">
        <f t="shared" si="55"/>
        <v>90</v>
      </c>
      <c r="C208" s="313">
        <f t="shared" si="56"/>
        <v>10</v>
      </c>
      <c r="D208" s="261">
        <f t="shared" si="57"/>
        <v>100</v>
      </c>
      <c r="E208" s="261">
        <f t="shared" si="60"/>
        <v>2</v>
      </c>
      <c r="F208" s="255">
        <v>2</v>
      </c>
      <c r="G208" s="261">
        <f t="shared" si="62"/>
        <v>102</v>
      </c>
      <c r="H208" s="261"/>
      <c r="I208" s="310" t="s">
        <v>65</v>
      </c>
      <c r="J208" s="340">
        <v>106</v>
      </c>
      <c r="K208" s="334">
        <v>106</v>
      </c>
      <c r="L208" s="340">
        <v>106</v>
      </c>
      <c r="M208" s="267"/>
      <c r="N208" s="268">
        <f t="shared" si="59"/>
        <v>4</v>
      </c>
      <c r="O208" s="336">
        <v>1.5</v>
      </c>
      <c r="P208" s="337">
        <f t="shared" si="63"/>
        <v>153</v>
      </c>
      <c r="Q208" s="338"/>
      <c r="R208" s="311" t="s">
        <v>779</v>
      </c>
      <c r="S208" s="191"/>
      <c r="T208" s="155"/>
      <c r="U208" s="156"/>
    </row>
    <row r="209" spans="1:21" s="157" customFormat="1" ht="12.75">
      <c r="A209" s="249" t="s">
        <v>768</v>
      </c>
      <c r="B209" s="312">
        <f t="shared" si="55"/>
        <v>45</v>
      </c>
      <c r="C209" s="313">
        <f t="shared" si="56"/>
        <v>5</v>
      </c>
      <c r="D209" s="261">
        <f t="shared" si="57"/>
        <v>50</v>
      </c>
      <c r="E209" s="261">
        <f t="shared" si="60"/>
        <v>1</v>
      </c>
      <c r="F209" s="255">
        <v>1</v>
      </c>
      <c r="G209" s="261">
        <f t="shared" si="62"/>
        <v>51</v>
      </c>
      <c r="H209" s="261"/>
      <c r="I209" s="310" t="s">
        <v>65</v>
      </c>
      <c r="J209" s="340">
        <v>59</v>
      </c>
      <c r="K209" s="334">
        <v>59</v>
      </c>
      <c r="L209" s="340">
        <v>59</v>
      </c>
      <c r="M209" s="267"/>
      <c r="N209" s="268">
        <f t="shared" si="59"/>
        <v>8</v>
      </c>
      <c r="O209" s="336">
        <v>1</v>
      </c>
      <c r="P209" s="337">
        <f t="shared" si="63"/>
        <v>51</v>
      </c>
      <c r="Q209" s="338"/>
      <c r="R209" s="311" t="s">
        <v>780</v>
      </c>
      <c r="S209" s="191"/>
      <c r="T209" s="155"/>
      <c r="U209" s="156"/>
    </row>
    <row r="210" spans="1:21" s="157" customFormat="1" ht="12.75">
      <c r="A210" s="249" t="s">
        <v>769</v>
      </c>
      <c r="B210" s="312">
        <f>F210*$B$166</f>
        <v>45</v>
      </c>
      <c r="C210" s="313">
        <f>F210*$C$166</f>
        <v>5</v>
      </c>
      <c r="D210" s="261">
        <f>B210+C210</f>
        <v>50</v>
      </c>
      <c r="E210" s="261">
        <f t="shared" si="60"/>
        <v>1</v>
      </c>
      <c r="F210" s="255">
        <v>1</v>
      </c>
      <c r="G210" s="261">
        <f>D210+E210</f>
        <v>51</v>
      </c>
      <c r="H210" s="261"/>
      <c r="I210" s="310" t="s">
        <v>65</v>
      </c>
      <c r="J210" s="340">
        <v>65</v>
      </c>
      <c r="K210" s="334">
        <v>65</v>
      </c>
      <c r="L210" s="340">
        <v>65</v>
      </c>
      <c r="M210" s="267"/>
      <c r="N210" s="268">
        <f>J210-G210</f>
        <v>14</v>
      </c>
      <c r="O210" s="336">
        <v>1</v>
      </c>
      <c r="P210" s="337">
        <f>O210*G210</f>
        <v>51</v>
      </c>
      <c r="Q210" s="338"/>
      <c r="R210" s="311" t="s">
        <v>781</v>
      </c>
      <c r="S210" s="191"/>
      <c r="T210" s="155"/>
      <c r="U210" s="156"/>
    </row>
    <row r="211" spans="1:21" s="157" customFormat="1" ht="12.75">
      <c r="A211" s="249" t="s">
        <v>807</v>
      </c>
      <c r="B211" s="312">
        <f>F211*$B$166</f>
        <v>45</v>
      </c>
      <c r="C211" s="313">
        <f>F211*$C$166</f>
        <v>5</v>
      </c>
      <c r="D211" s="261">
        <f>B211+C211</f>
        <v>50</v>
      </c>
      <c r="E211" s="261">
        <f t="shared" si="60"/>
        <v>1</v>
      </c>
      <c r="F211" s="255">
        <v>1</v>
      </c>
      <c r="G211" s="261">
        <f>D211+E211</f>
        <v>51</v>
      </c>
      <c r="H211" s="261"/>
      <c r="I211" s="310" t="s">
        <v>65</v>
      </c>
      <c r="J211" s="340">
        <v>53</v>
      </c>
      <c r="K211" s="334">
        <v>53</v>
      </c>
      <c r="L211" s="340">
        <v>53</v>
      </c>
      <c r="M211" s="267"/>
      <c r="N211" s="268">
        <f>J211-G211</f>
        <v>2</v>
      </c>
      <c r="O211" s="336">
        <v>21</v>
      </c>
      <c r="P211" s="337">
        <f>O211*G211</f>
        <v>1071</v>
      </c>
      <c r="Q211" s="338"/>
      <c r="R211" s="311" t="s">
        <v>808</v>
      </c>
      <c r="S211" s="221">
        <v>2550428</v>
      </c>
      <c r="T211" s="315">
        <v>2637569</v>
      </c>
      <c r="U211" s="156"/>
    </row>
    <row r="212" spans="1:21" s="157" customFormat="1" ht="12.75">
      <c r="A212" s="249" t="s">
        <v>809</v>
      </c>
      <c r="B212" s="312">
        <f>F212*$B$166</f>
        <v>90</v>
      </c>
      <c r="C212" s="313">
        <f>F212*$C$166</f>
        <v>10</v>
      </c>
      <c r="D212" s="261">
        <f>B212+C212</f>
        <v>100</v>
      </c>
      <c r="E212" s="261">
        <f t="shared" si="60"/>
        <v>2</v>
      </c>
      <c r="F212" s="255">
        <v>2</v>
      </c>
      <c r="G212" s="261">
        <f>D212+E212</f>
        <v>102</v>
      </c>
      <c r="H212" s="261"/>
      <c r="I212" s="310" t="s">
        <v>65</v>
      </c>
      <c r="J212" s="340">
        <v>110</v>
      </c>
      <c r="K212" s="334">
        <v>110</v>
      </c>
      <c r="L212" s="340">
        <v>110</v>
      </c>
      <c r="M212" s="267"/>
      <c r="N212" s="268">
        <f>J212-G212</f>
        <v>8</v>
      </c>
      <c r="O212" s="336">
        <v>2.85</v>
      </c>
      <c r="P212" s="337">
        <f>O212*G212</f>
        <v>290.7</v>
      </c>
      <c r="Q212" s="338"/>
      <c r="R212" s="311" t="s">
        <v>810</v>
      </c>
      <c r="S212" s="221">
        <v>2550254</v>
      </c>
      <c r="T212" s="155"/>
      <c r="U212" s="156"/>
    </row>
    <row r="213" spans="1:21" s="157" customFormat="1" ht="12.75">
      <c r="A213" s="249" t="s">
        <v>811</v>
      </c>
      <c r="B213" s="312">
        <f>F213*$B$166</f>
        <v>135</v>
      </c>
      <c r="C213" s="313">
        <f>F213*$C$166</f>
        <v>15</v>
      </c>
      <c r="D213" s="261">
        <f>B213+C213</f>
        <v>150</v>
      </c>
      <c r="E213" s="261">
        <f t="shared" si="60"/>
        <v>3</v>
      </c>
      <c r="F213" s="255">
        <v>3</v>
      </c>
      <c r="G213" s="261">
        <f>D213+E213</f>
        <v>153</v>
      </c>
      <c r="H213" s="261"/>
      <c r="I213" s="310" t="s">
        <v>65</v>
      </c>
      <c r="J213" s="340">
        <v>170</v>
      </c>
      <c r="K213" s="334">
        <v>170</v>
      </c>
      <c r="L213" s="340">
        <v>170</v>
      </c>
      <c r="M213" s="267"/>
      <c r="N213" s="268">
        <f>J213-G213</f>
        <v>17</v>
      </c>
      <c r="O213" s="336">
        <v>0.9</v>
      </c>
      <c r="P213" s="337">
        <f>O213*G213</f>
        <v>137.70000000000002</v>
      </c>
      <c r="Q213" s="338"/>
      <c r="R213" s="311" t="s">
        <v>810</v>
      </c>
      <c r="S213" s="221">
        <v>2550254</v>
      </c>
      <c r="T213" s="155"/>
      <c r="U213" s="156"/>
    </row>
    <row r="214" spans="1:21" s="157" customFormat="1" ht="12.75">
      <c r="A214" s="249" t="s">
        <v>758</v>
      </c>
      <c r="B214" s="312">
        <f>F214*$B$166</f>
        <v>45</v>
      </c>
      <c r="C214" s="313">
        <f>F214*$C$166</f>
        <v>5</v>
      </c>
      <c r="D214" s="261">
        <f>B214+C214</f>
        <v>50</v>
      </c>
      <c r="E214" s="261">
        <f>D214*0.02</f>
        <v>1</v>
      </c>
      <c r="F214" s="253">
        <v>1</v>
      </c>
      <c r="G214" s="261">
        <f>D214+E214</f>
        <v>51</v>
      </c>
      <c r="H214" s="261"/>
      <c r="I214" s="333" t="s">
        <v>65</v>
      </c>
      <c r="J214" s="334">
        <v>75</v>
      </c>
      <c r="K214" s="334">
        <v>75</v>
      </c>
      <c r="L214" s="335">
        <v>75</v>
      </c>
      <c r="M214" s="267"/>
      <c r="N214" s="268">
        <f>J214-G214</f>
        <v>24</v>
      </c>
      <c r="O214" s="336">
        <v>3.8</v>
      </c>
      <c r="P214" s="337">
        <f>O214*K214</f>
        <v>285</v>
      </c>
      <c r="Q214" s="338"/>
      <c r="R214" s="311" t="s">
        <v>781</v>
      </c>
      <c r="S214" s="221">
        <v>2512235</v>
      </c>
      <c r="T214" s="155"/>
      <c r="U214" s="156"/>
    </row>
    <row r="215" spans="1:21" s="157" customFormat="1" ht="12.75">
      <c r="A215" s="249" t="s">
        <v>749</v>
      </c>
      <c r="B215" s="312">
        <f>F215*$B$166</f>
        <v>90</v>
      </c>
      <c r="C215" s="313">
        <f>F215*$C$166</f>
        <v>10</v>
      </c>
      <c r="D215" s="261">
        <f>B215+C215</f>
        <v>100</v>
      </c>
      <c r="E215" s="261">
        <f>D215*0.02</f>
        <v>2</v>
      </c>
      <c r="F215" s="255">
        <v>2</v>
      </c>
      <c r="G215" s="261">
        <f>D215+E215</f>
        <v>102</v>
      </c>
      <c r="H215" s="261"/>
      <c r="I215" s="310" t="s">
        <v>65</v>
      </c>
      <c r="J215" s="340">
        <v>110</v>
      </c>
      <c r="K215" s="334">
        <v>110</v>
      </c>
      <c r="L215" s="340">
        <v>110</v>
      </c>
      <c r="M215" s="267"/>
      <c r="N215" s="268">
        <f>J215-G215</f>
        <v>8</v>
      </c>
      <c r="O215" s="336">
        <v>0.12</v>
      </c>
      <c r="P215" s="263">
        <f>O215*K215</f>
        <v>13.2</v>
      </c>
      <c r="Q215" s="338"/>
      <c r="R215" s="311" t="s">
        <v>790</v>
      </c>
      <c r="S215" s="315">
        <v>2367682</v>
      </c>
      <c r="T215" s="155"/>
      <c r="U215" s="156"/>
    </row>
    <row r="216" spans="1:21" s="157" customFormat="1" ht="12.75">
      <c r="A216" s="249" t="s">
        <v>750</v>
      </c>
      <c r="B216" s="312">
        <f>F216*$B$166</f>
        <v>90</v>
      </c>
      <c r="C216" s="313">
        <f>F216*$C$166</f>
        <v>10</v>
      </c>
      <c r="D216" s="261">
        <f>B216+C216</f>
        <v>100</v>
      </c>
      <c r="E216" s="261">
        <f>D216*0.02</f>
        <v>2</v>
      </c>
      <c r="F216" s="255">
        <v>2</v>
      </c>
      <c r="G216" s="261">
        <f>D216+E216</f>
        <v>102</v>
      </c>
      <c r="H216" s="261"/>
      <c r="I216" s="310" t="s">
        <v>65</v>
      </c>
      <c r="J216" s="340">
        <v>110</v>
      </c>
      <c r="K216" s="334">
        <v>110</v>
      </c>
      <c r="L216" s="340">
        <v>110</v>
      </c>
      <c r="M216" s="267"/>
      <c r="N216" s="268">
        <f>J216-G216</f>
        <v>8</v>
      </c>
      <c r="O216" s="314">
        <v>0.0773</v>
      </c>
      <c r="P216" s="263">
        <f>O216*K216</f>
        <v>8.503</v>
      </c>
      <c r="Q216" s="338"/>
      <c r="R216" s="311" t="s">
        <v>782</v>
      </c>
      <c r="S216" s="315">
        <v>2363144</v>
      </c>
      <c r="T216" s="155"/>
      <c r="U216" s="156"/>
    </row>
    <row r="217" spans="1:19" s="157" customFormat="1" ht="12.75">
      <c r="A217" s="157" t="s">
        <v>812</v>
      </c>
      <c r="B217" s="312">
        <f>F217*$B$166</f>
        <v>180</v>
      </c>
      <c r="C217" s="313">
        <f>F217*$C$166</f>
        <v>20</v>
      </c>
      <c r="D217" s="261">
        <f>B217+C217</f>
        <v>200</v>
      </c>
      <c r="E217" s="261">
        <f>D217*0.02</f>
        <v>4</v>
      </c>
      <c r="F217" s="255">
        <v>4</v>
      </c>
      <c r="G217" s="261">
        <f>D217+E217</f>
        <v>204</v>
      </c>
      <c r="H217" s="261"/>
      <c r="I217" s="310" t="s">
        <v>65</v>
      </c>
      <c r="J217" s="340">
        <v>220</v>
      </c>
      <c r="K217" s="334">
        <v>220</v>
      </c>
      <c r="L217" s="340">
        <v>200</v>
      </c>
      <c r="M217" s="267"/>
      <c r="N217" s="268">
        <f>J217-G217</f>
        <v>16</v>
      </c>
      <c r="O217" s="314">
        <v>0.21</v>
      </c>
      <c r="P217" s="263">
        <f>O217*K217</f>
        <v>46.199999999999996</v>
      </c>
      <c r="Q217" s="338"/>
      <c r="R217" s="317">
        <v>8734038</v>
      </c>
      <c r="S217" s="315">
        <v>2582410</v>
      </c>
    </row>
    <row r="218" spans="1:21" s="157" customFormat="1" ht="12.75">
      <c r="A218" s="249" t="s">
        <v>716</v>
      </c>
      <c r="B218" s="312">
        <f aca="true" t="shared" si="64" ref="B218:B224">F218*$B$166</f>
        <v>315</v>
      </c>
      <c r="C218" s="313">
        <f aca="true" t="shared" si="65" ref="C218:C224">F218*$C$166</f>
        <v>35</v>
      </c>
      <c r="D218" s="261">
        <f aca="true" t="shared" si="66" ref="D218:D224">B218+C218</f>
        <v>350</v>
      </c>
      <c r="E218" s="261">
        <f aca="true" t="shared" si="67" ref="E218:E225">D218*0.02</f>
        <v>7</v>
      </c>
      <c r="F218" s="253">
        <v>7</v>
      </c>
      <c r="G218" s="261">
        <f aca="true" t="shared" si="68" ref="G218:G224">D218+E218</f>
        <v>357</v>
      </c>
      <c r="H218" s="261"/>
      <c r="I218" s="144" t="s">
        <v>65</v>
      </c>
      <c r="J218" s="261">
        <v>4000</v>
      </c>
      <c r="K218" s="261">
        <v>4000</v>
      </c>
      <c r="L218" s="261">
        <v>4000</v>
      </c>
      <c r="M218" s="254"/>
      <c r="N218" s="266">
        <f>J218-G218</f>
        <v>3643</v>
      </c>
      <c r="O218" s="314">
        <v>0.0048</v>
      </c>
      <c r="P218" s="263">
        <f aca="true" t="shared" si="69" ref="P218:P224">O218*K218</f>
        <v>19.2</v>
      </c>
      <c r="Q218" s="242"/>
      <c r="R218" s="236" t="s">
        <v>721</v>
      </c>
      <c r="S218" s="221">
        <v>2315742</v>
      </c>
      <c r="T218" s="155"/>
      <c r="U218" s="156"/>
    </row>
    <row r="219" spans="1:21" s="157" customFormat="1" ht="12.75">
      <c r="A219" s="249" t="s">
        <v>711</v>
      </c>
      <c r="B219" s="312">
        <f t="shared" si="64"/>
        <v>6210</v>
      </c>
      <c r="C219" s="313">
        <f t="shared" si="65"/>
        <v>690</v>
      </c>
      <c r="D219" s="261">
        <f t="shared" si="66"/>
        <v>6900</v>
      </c>
      <c r="E219" s="261">
        <f t="shared" si="67"/>
        <v>138</v>
      </c>
      <c r="F219" s="253">
        <v>138</v>
      </c>
      <c r="G219" s="261">
        <f t="shared" si="68"/>
        <v>7038</v>
      </c>
      <c r="H219" s="261"/>
      <c r="I219" s="325" t="s">
        <v>65</v>
      </c>
      <c r="J219" s="261">
        <v>8000</v>
      </c>
      <c r="K219" s="261">
        <v>8000</v>
      </c>
      <c r="L219" s="260">
        <v>8000</v>
      </c>
      <c r="M219" s="254"/>
      <c r="N219" s="266">
        <f>J219-G219</f>
        <v>962</v>
      </c>
      <c r="O219" s="314">
        <v>0.0048</v>
      </c>
      <c r="P219" s="263">
        <f t="shared" si="69"/>
        <v>38.4</v>
      </c>
      <c r="Q219" s="242"/>
      <c r="R219" s="236" t="s">
        <v>721</v>
      </c>
      <c r="S219" s="315">
        <v>2368082</v>
      </c>
      <c r="T219" s="155"/>
      <c r="U219" s="156"/>
    </row>
    <row r="220" spans="1:21" s="157" customFormat="1" ht="12.75">
      <c r="A220" s="249" t="s">
        <v>715</v>
      </c>
      <c r="B220" s="312">
        <f t="shared" si="64"/>
        <v>1485</v>
      </c>
      <c r="C220" s="313">
        <f t="shared" si="65"/>
        <v>165</v>
      </c>
      <c r="D220" s="261">
        <f t="shared" si="66"/>
        <v>1650</v>
      </c>
      <c r="E220" s="261">
        <f t="shared" si="67"/>
        <v>33</v>
      </c>
      <c r="F220" s="253">
        <v>33</v>
      </c>
      <c r="G220" s="261">
        <f t="shared" si="68"/>
        <v>1683</v>
      </c>
      <c r="H220" s="261"/>
      <c r="I220" s="144" t="s">
        <v>65</v>
      </c>
      <c r="J220" s="261">
        <v>4000</v>
      </c>
      <c r="K220" s="261">
        <v>4000</v>
      </c>
      <c r="L220" s="261">
        <v>4000</v>
      </c>
      <c r="M220" s="254"/>
      <c r="N220" s="266">
        <f>J220-G220</f>
        <v>2317</v>
      </c>
      <c r="O220" s="314">
        <v>0.0048</v>
      </c>
      <c r="P220" s="263">
        <f t="shared" si="69"/>
        <v>19.2</v>
      </c>
      <c r="Q220" s="242"/>
      <c r="R220" s="236" t="s">
        <v>721</v>
      </c>
      <c r="S220" s="221">
        <v>2315742</v>
      </c>
      <c r="T220" s="155"/>
      <c r="U220" s="156"/>
    </row>
    <row r="221" spans="1:21" s="157" customFormat="1" ht="12.75">
      <c r="A221" s="249" t="s">
        <v>714</v>
      </c>
      <c r="B221" s="312">
        <f t="shared" si="64"/>
        <v>1710</v>
      </c>
      <c r="C221" s="313">
        <f t="shared" si="65"/>
        <v>190</v>
      </c>
      <c r="D221" s="261">
        <f t="shared" si="66"/>
        <v>1900</v>
      </c>
      <c r="E221" s="261">
        <f t="shared" si="67"/>
        <v>38</v>
      </c>
      <c r="F221" s="253">
        <v>38</v>
      </c>
      <c r="G221" s="261">
        <f t="shared" si="68"/>
        <v>1938</v>
      </c>
      <c r="H221" s="261"/>
      <c r="I221" s="144" t="s">
        <v>65</v>
      </c>
      <c r="J221" s="261">
        <v>4000</v>
      </c>
      <c r="K221" s="261">
        <v>4000</v>
      </c>
      <c r="L221" s="260">
        <v>4000</v>
      </c>
      <c r="M221" s="254"/>
      <c r="N221" s="266">
        <f>J221-G221</f>
        <v>2062</v>
      </c>
      <c r="O221" s="314">
        <v>0.0032</v>
      </c>
      <c r="P221" s="263">
        <f t="shared" si="69"/>
        <v>12.8</v>
      </c>
      <c r="Q221" s="242"/>
      <c r="R221" s="236" t="s">
        <v>721</v>
      </c>
      <c r="S221" s="221">
        <v>2315742</v>
      </c>
      <c r="T221" s="155"/>
      <c r="U221" s="156"/>
    </row>
    <row r="222" spans="1:21" s="157" customFormat="1" ht="12.75">
      <c r="A222" s="249" t="s">
        <v>725</v>
      </c>
      <c r="B222" s="312">
        <f t="shared" si="64"/>
        <v>90</v>
      </c>
      <c r="C222" s="313">
        <f t="shared" si="65"/>
        <v>10</v>
      </c>
      <c r="D222" s="261">
        <f t="shared" si="66"/>
        <v>100</v>
      </c>
      <c r="E222" s="261">
        <f t="shared" si="67"/>
        <v>2</v>
      </c>
      <c r="F222" s="253">
        <v>2</v>
      </c>
      <c r="G222" s="261">
        <f t="shared" si="68"/>
        <v>102</v>
      </c>
      <c r="H222" s="261"/>
      <c r="I222" s="144" t="s">
        <v>65</v>
      </c>
      <c r="J222" s="261">
        <v>2000</v>
      </c>
      <c r="K222" s="261">
        <v>2000</v>
      </c>
      <c r="L222" s="260">
        <v>2000</v>
      </c>
      <c r="M222" s="254"/>
      <c r="N222" s="266">
        <f>J222-G222</f>
        <v>1898</v>
      </c>
      <c r="O222" s="314">
        <v>0.048</v>
      </c>
      <c r="P222" s="263">
        <f t="shared" si="69"/>
        <v>96</v>
      </c>
      <c r="Q222" s="242"/>
      <c r="R222" s="236" t="s">
        <v>721</v>
      </c>
      <c r="S222" s="315">
        <v>2310843</v>
      </c>
      <c r="T222" s="155"/>
      <c r="U222" s="156"/>
    </row>
    <row r="223" spans="1:21" s="157" customFormat="1" ht="12.75">
      <c r="A223" s="249" t="s">
        <v>726</v>
      </c>
      <c r="B223" s="312">
        <f t="shared" si="64"/>
        <v>270</v>
      </c>
      <c r="C223" s="313">
        <f t="shared" si="65"/>
        <v>30</v>
      </c>
      <c r="D223" s="261">
        <f t="shared" si="66"/>
        <v>300</v>
      </c>
      <c r="E223" s="261">
        <f t="shared" si="67"/>
        <v>6</v>
      </c>
      <c r="F223" s="253">
        <v>6</v>
      </c>
      <c r="G223" s="261">
        <f t="shared" si="68"/>
        <v>306</v>
      </c>
      <c r="H223" s="261"/>
      <c r="I223" s="144" t="s">
        <v>65</v>
      </c>
      <c r="J223" s="261">
        <v>2000</v>
      </c>
      <c r="K223" s="261">
        <v>2000</v>
      </c>
      <c r="L223" s="260">
        <v>2000</v>
      </c>
      <c r="M223" s="254"/>
      <c r="N223" s="266">
        <f>J223-G223</f>
        <v>1694</v>
      </c>
      <c r="O223" s="314">
        <v>0.0432</v>
      </c>
      <c r="P223" s="263">
        <f t="shared" si="69"/>
        <v>86.4</v>
      </c>
      <c r="Q223" s="242"/>
      <c r="R223" s="236" t="s">
        <v>721</v>
      </c>
      <c r="S223" s="221">
        <v>2315742</v>
      </c>
      <c r="T223" s="155"/>
      <c r="U223" s="156"/>
    </row>
    <row r="224" spans="1:21" s="157" customFormat="1" ht="12.75">
      <c r="A224" s="249" t="s">
        <v>727</v>
      </c>
      <c r="B224" s="312">
        <f t="shared" si="64"/>
        <v>405</v>
      </c>
      <c r="C224" s="313">
        <f t="shared" si="65"/>
        <v>45</v>
      </c>
      <c r="D224" s="261">
        <f t="shared" si="66"/>
        <v>450</v>
      </c>
      <c r="E224" s="261">
        <f t="shared" si="67"/>
        <v>9</v>
      </c>
      <c r="F224" s="253">
        <v>9</v>
      </c>
      <c r="G224" s="261">
        <f t="shared" si="68"/>
        <v>459</v>
      </c>
      <c r="H224" s="261"/>
      <c r="I224" s="144" t="s">
        <v>65</v>
      </c>
      <c r="J224" s="261">
        <v>500</v>
      </c>
      <c r="K224" s="261">
        <v>500</v>
      </c>
      <c r="L224" s="260">
        <v>500</v>
      </c>
      <c r="M224" s="254"/>
      <c r="N224" s="266">
        <f>J224-G224</f>
        <v>41</v>
      </c>
      <c r="O224" s="314">
        <v>0.176</v>
      </c>
      <c r="P224" s="263">
        <f t="shared" si="69"/>
        <v>88</v>
      </c>
      <c r="Q224" s="242"/>
      <c r="R224" s="236" t="s">
        <v>721</v>
      </c>
      <c r="S224" s="315">
        <v>2310843</v>
      </c>
      <c r="T224" s="155"/>
      <c r="U224" s="156"/>
    </row>
    <row r="225" spans="1:19" s="157" customFormat="1" ht="12.75">
      <c r="A225" s="249" t="s">
        <v>801</v>
      </c>
      <c r="B225" s="312">
        <f>F225*$B$166</f>
        <v>45</v>
      </c>
      <c r="C225" s="313">
        <f>F225*$C$166</f>
        <v>5</v>
      </c>
      <c r="D225" s="261">
        <f>B225+C225</f>
        <v>50</v>
      </c>
      <c r="E225" s="261">
        <f t="shared" si="67"/>
        <v>1</v>
      </c>
      <c r="F225" s="253">
        <v>1</v>
      </c>
      <c r="G225" s="261">
        <f>D225+E225</f>
        <v>51</v>
      </c>
      <c r="H225" s="261"/>
      <c r="I225" s="144" t="s">
        <v>65</v>
      </c>
      <c r="J225" s="261">
        <v>55</v>
      </c>
      <c r="K225" s="261">
        <v>55</v>
      </c>
      <c r="L225" s="261">
        <v>55</v>
      </c>
      <c r="M225" s="254"/>
      <c r="N225" s="266">
        <f>J225-G225</f>
        <v>4</v>
      </c>
      <c r="O225" s="314">
        <v>0.35</v>
      </c>
      <c r="P225" s="263">
        <f>O225*K225</f>
        <v>19.25</v>
      </c>
      <c r="Q225" s="242"/>
      <c r="R225" s="236" t="s">
        <v>802</v>
      </c>
      <c r="S225" s="315">
        <v>2482523</v>
      </c>
    </row>
    <row r="226" spans="1:21" s="157" customFormat="1" ht="12.75">
      <c r="A226" s="249" t="s">
        <v>706</v>
      </c>
      <c r="B226" s="312">
        <f>F226*$B$166</f>
        <v>225</v>
      </c>
      <c r="C226" s="313">
        <f>F226*$C$166</f>
        <v>25</v>
      </c>
      <c r="D226" s="261">
        <f>B226+C226</f>
        <v>250</v>
      </c>
      <c r="E226" s="261">
        <f>D226*0.02</f>
        <v>5</v>
      </c>
      <c r="F226" s="253">
        <v>5</v>
      </c>
      <c r="G226" s="261">
        <f>D226+E226</f>
        <v>255</v>
      </c>
      <c r="H226" s="261"/>
      <c r="I226" s="144" t="s">
        <v>65</v>
      </c>
      <c r="J226" s="325">
        <v>265</v>
      </c>
      <c r="K226" s="261">
        <v>265</v>
      </c>
      <c r="L226" s="260">
        <v>265</v>
      </c>
      <c r="M226" s="254"/>
      <c r="N226" s="266">
        <f>J226-G226</f>
        <v>10</v>
      </c>
      <c r="O226" s="314">
        <v>0.592</v>
      </c>
      <c r="P226" s="263">
        <f>O226*G226</f>
        <v>150.95999999999998</v>
      </c>
      <c r="Q226" s="242"/>
      <c r="R226" s="236">
        <v>1175839</v>
      </c>
      <c r="S226" s="315">
        <v>2482523</v>
      </c>
      <c r="T226" s="155"/>
      <c r="U226" s="156"/>
    </row>
    <row r="227" spans="1:21" s="157" customFormat="1" ht="12.75">
      <c r="A227" s="249" t="s">
        <v>707</v>
      </c>
      <c r="B227" s="312">
        <f>F227*$B$166</f>
        <v>45</v>
      </c>
      <c r="C227" s="313">
        <f>F227*$C$166</f>
        <v>5</v>
      </c>
      <c r="D227" s="261">
        <f>B227+C227</f>
        <v>50</v>
      </c>
      <c r="E227" s="261">
        <f>D227*0.02</f>
        <v>1</v>
      </c>
      <c r="F227" s="253">
        <v>1</v>
      </c>
      <c r="G227" s="261">
        <f>D227+E227</f>
        <v>51</v>
      </c>
      <c r="H227" s="261"/>
      <c r="I227" s="144" t="s">
        <v>65</v>
      </c>
      <c r="J227" s="325">
        <v>60</v>
      </c>
      <c r="K227" s="261">
        <v>60</v>
      </c>
      <c r="L227" s="325">
        <v>60</v>
      </c>
      <c r="M227" s="254"/>
      <c r="N227" s="266">
        <f>J227-G227</f>
        <v>9</v>
      </c>
      <c r="O227" s="314">
        <v>0.592</v>
      </c>
      <c r="P227" s="263">
        <f>O227*G227</f>
        <v>30.192</v>
      </c>
      <c r="Q227" s="242"/>
      <c r="R227" s="236">
        <v>1175842</v>
      </c>
      <c r="S227" s="315">
        <v>2482523</v>
      </c>
      <c r="T227" s="155"/>
      <c r="U227" s="156"/>
    </row>
    <row r="228" spans="1:21" s="157" customFormat="1" ht="12.75">
      <c r="A228" s="249" t="s">
        <v>708</v>
      </c>
      <c r="B228" s="312">
        <f>F228*$B$166</f>
        <v>90</v>
      </c>
      <c r="C228" s="313">
        <f>F228*$C$166</f>
        <v>10</v>
      </c>
      <c r="D228" s="261">
        <f>B228+C228</f>
        <v>100</v>
      </c>
      <c r="E228" s="261">
        <f>D228*0.02</f>
        <v>2</v>
      </c>
      <c r="F228" s="253">
        <v>2</v>
      </c>
      <c r="G228" s="261">
        <f>D228+E228</f>
        <v>102</v>
      </c>
      <c r="H228" s="261"/>
      <c r="I228" s="144" t="s">
        <v>65</v>
      </c>
      <c r="J228" s="261">
        <v>110</v>
      </c>
      <c r="K228" s="261">
        <v>110</v>
      </c>
      <c r="L228" s="260">
        <v>110</v>
      </c>
      <c r="M228" s="254"/>
      <c r="N228" s="266">
        <f>J228-G228</f>
        <v>8</v>
      </c>
      <c r="O228" s="314">
        <v>1.25</v>
      </c>
      <c r="P228" s="263">
        <f>O228*K228</f>
        <v>137.5</v>
      </c>
      <c r="Q228" s="242"/>
      <c r="R228" s="236" t="s">
        <v>791</v>
      </c>
      <c r="S228" s="315">
        <v>2367510</v>
      </c>
      <c r="T228" s="155"/>
      <c r="U228" s="156"/>
    </row>
    <row r="229" spans="1:21" s="157" customFormat="1" ht="12.75">
      <c r="A229" s="249" t="s">
        <v>704</v>
      </c>
      <c r="B229" s="312">
        <f>F229*$B$166</f>
        <v>90</v>
      </c>
      <c r="C229" s="313">
        <f>F229*$C$166</f>
        <v>10</v>
      </c>
      <c r="D229" s="261">
        <f>B229+C229</f>
        <v>100</v>
      </c>
      <c r="E229" s="261">
        <f>D229*0.02</f>
        <v>2</v>
      </c>
      <c r="F229" s="253">
        <v>2</v>
      </c>
      <c r="G229" s="261">
        <f>D229+E229</f>
        <v>102</v>
      </c>
      <c r="H229" s="261"/>
      <c r="I229" s="144" t="s">
        <v>65</v>
      </c>
      <c r="J229" s="261">
        <v>4000</v>
      </c>
      <c r="K229" s="261">
        <v>4000</v>
      </c>
      <c r="L229" s="260">
        <v>4000</v>
      </c>
      <c r="M229" s="254"/>
      <c r="N229" s="266">
        <f>J229-G229</f>
        <v>3898</v>
      </c>
      <c r="O229" s="314">
        <v>0.0336</v>
      </c>
      <c r="P229" s="263">
        <f>O229*K229</f>
        <v>134.4</v>
      </c>
      <c r="Q229" s="242"/>
      <c r="R229" s="236" t="s">
        <v>721</v>
      </c>
      <c r="S229" s="221">
        <v>2315742</v>
      </c>
      <c r="T229" s="155"/>
      <c r="U229" s="156"/>
    </row>
    <row r="230" spans="1:21" s="157" customFormat="1" ht="12.75">
      <c r="A230" s="249" t="s">
        <v>705</v>
      </c>
      <c r="B230" s="312">
        <f>F230*$B$166</f>
        <v>45</v>
      </c>
      <c r="C230" s="313">
        <f>F230*$C$166</f>
        <v>5</v>
      </c>
      <c r="D230" s="261">
        <f>B230+C230</f>
        <v>50</v>
      </c>
      <c r="E230" s="261">
        <f>D230*0.02</f>
        <v>1</v>
      </c>
      <c r="F230" s="253">
        <v>1</v>
      </c>
      <c r="G230" s="261">
        <f>D230+E230</f>
        <v>51</v>
      </c>
      <c r="H230" s="261"/>
      <c r="I230" s="144" t="s">
        <v>65</v>
      </c>
      <c r="J230" s="261">
        <v>60</v>
      </c>
      <c r="K230" s="261">
        <v>60</v>
      </c>
      <c r="L230" s="260">
        <v>60</v>
      </c>
      <c r="M230" s="254"/>
      <c r="N230" s="266">
        <f>J230-G230</f>
        <v>9</v>
      </c>
      <c r="O230" s="314">
        <v>0.1248</v>
      </c>
      <c r="P230" s="263">
        <f>O230*K230</f>
        <v>7.4879999999999995</v>
      </c>
      <c r="Q230" s="242"/>
      <c r="R230" s="236" t="s">
        <v>721</v>
      </c>
      <c r="S230" s="221">
        <v>2315742</v>
      </c>
      <c r="T230" s="155"/>
      <c r="U230" s="156"/>
    </row>
    <row r="231" spans="1:21" ht="12.75">
      <c r="A231" s="249"/>
      <c r="B231" s="250"/>
      <c r="C231" s="251"/>
      <c r="D231" s="252"/>
      <c r="E231" s="252"/>
      <c r="F231" s="253"/>
      <c r="G231" s="252"/>
      <c r="H231" s="252"/>
      <c r="I231" s="14"/>
      <c r="J231" s="252"/>
      <c r="K231" s="252"/>
      <c r="L231" s="252"/>
      <c r="M231" s="254"/>
      <c r="N231" s="266"/>
      <c r="O231" s="247"/>
      <c r="P231" s="248"/>
      <c r="Q231" s="238"/>
      <c r="R231" s="236"/>
      <c r="S231" s="213"/>
      <c r="T231" s="33"/>
      <c r="U231" s="2"/>
    </row>
    <row r="232" spans="1:21" ht="12.75">
      <c r="A232" s="249" t="s">
        <v>793</v>
      </c>
      <c r="B232" s="312">
        <f aca="true" t="shared" si="70" ref="B232:B254">F232*$B$166</f>
        <v>225</v>
      </c>
      <c r="C232" s="313">
        <f aca="true" t="shared" si="71" ref="C232:C254">F232*$C$166</f>
        <v>25</v>
      </c>
      <c r="D232" s="261">
        <f aca="true" t="shared" si="72" ref="D232:D254">B232+C232</f>
        <v>250</v>
      </c>
      <c r="E232" s="261">
        <f aca="true" t="shared" si="73" ref="E232:E254">D232*0.02</f>
        <v>5</v>
      </c>
      <c r="F232" s="253">
        <v>5</v>
      </c>
      <c r="G232" s="261">
        <f aca="true" t="shared" si="74" ref="G232:G254">D232+E232</f>
        <v>255</v>
      </c>
      <c r="H232" s="261"/>
      <c r="I232" s="144" t="s">
        <v>65</v>
      </c>
      <c r="J232" s="261">
        <v>5000</v>
      </c>
      <c r="K232" s="261">
        <v>5000</v>
      </c>
      <c r="L232" s="261">
        <v>5000</v>
      </c>
      <c r="M232" s="254"/>
      <c r="N232" s="266">
        <f aca="true" t="shared" si="75" ref="N232:N254">J232-G232</f>
        <v>4745</v>
      </c>
      <c r="O232" s="314">
        <v>0.0059</v>
      </c>
      <c r="P232" s="263">
        <f aca="true" t="shared" si="76" ref="P232:P253">O232*K232</f>
        <v>29.5</v>
      </c>
      <c r="Q232" s="242"/>
      <c r="R232" s="236" t="s">
        <v>721</v>
      </c>
      <c r="S232" s="213">
        <v>2368082</v>
      </c>
      <c r="T232" s="33"/>
      <c r="U232" s="2"/>
    </row>
    <row r="233" spans="1:21" ht="12.75">
      <c r="A233" s="249" t="s">
        <v>794</v>
      </c>
      <c r="B233" s="312">
        <f t="shared" si="70"/>
        <v>720</v>
      </c>
      <c r="C233" s="313">
        <f t="shared" si="71"/>
        <v>80</v>
      </c>
      <c r="D233" s="261">
        <f t="shared" si="72"/>
        <v>800</v>
      </c>
      <c r="E233" s="261">
        <f t="shared" si="73"/>
        <v>16</v>
      </c>
      <c r="F233" s="253">
        <v>16</v>
      </c>
      <c r="G233" s="261">
        <f t="shared" si="74"/>
        <v>816</v>
      </c>
      <c r="H233" s="261"/>
      <c r="I233" s="144" t="s">
        <v>65</v>
      </c>
      <c r="J233" s="261">
        <v>5000</v>
      </c>
      <c r="K233" s="261">
        <v>5000</v>
      </c>
      <c r="L233" s="261">
        <v>5000</v>
      </c>
      <c r="M233" s="254"/>
      <c r="N233" s="266">
        <f t="shared" si="75"/>
        <v>4184</v>
      </c>
      <c r="O233" s="314">
        <v>0.0059</v>
      </c>
      <c r="P233" s="263">
        <f t="shared" si="76"/>
        <v>29.5</v>
      </c>
      <c r="Q233" s="242"/>
      <c r="R233" s="236" t="s">
        <v>721</v>
      </c>
      <c r="S233" s="213">
        <v>2368082</v>
      </c>
      <c r="T233" s="33"/>
      <c r="U233" s="2"/>
    </row>
    <row r="234" spans="1:21" ht="12.75">
      <c r="A234" s="249" t="s">
        <v>733</v>
      </c>
      <c r="B234" s="312">
        <f t="shared" si="70"/>
        <v>315</v>
      </c>
      <c r="C234" s="313">
        <f t="shared" si="71"/>
        <v>35</v>
      </c>
      <c r="D234" s="261">
        <f t="shared" si="72"/>
        <v>350</v>
      </c>
      <c r="E234" s="261">
        <f t="shared" si="73"/>
        <v>7</v>
      </c>
      <c r="F234" s="253">
        <v>7</v>
      </c>
      <c r="G234" s="261">
        <f t="shared" si="74"/>
        <v>357</v>
      </c>
      <c r="H234" s="261"/>
      <c r="I234" s="144" t="s">
        <v>65</v>
      </c>
      <c r="J234" s="261">
        <v>5000</v>
      </c>
      <c r="K234" s="261">
        <v>5000</v>
      </c>
      <c r="L234" s="261">
        <v>5000</v>
      </c>
      <c r="M234" s="254"/>
      <c r="N234" s="266">
        <f t="shared" si="75"/>
        <v>4643</v>
      </c>
      <c r="O234" s="314">
        <v>0.0048000000000000004</v>
      </c>
      <c r="P234" s="263">
        <f t="shared" si="76"/>
        <v>24.000000000000004</v>
      </c>
      <c r="Q234" s="242"/>
      <c r="R234" s="236" t="s">
        <v>721</v>
      </c>
      <c r="S234" s="213">
        <v>2310843</v>
      </c>
      <c r="T234" s="33"/>
      <c r="U234" s="2"/>
    </row>
    <row r="235" spans="1:21" ht="12.75">
      <c r="A235" s="249" t="s">
        <v>795</v>
      </c>
      <c r="B235" s="312">
        <f t="shared" si="70"/>
        <v>135</v>
      </c>
      <c r="C235" s="313">
        <f t="shared" si="71"/>
        <v>15</v>
      </c>
      <c r="D235" s="261">
        <f t="shared" si="72"/>
        <v>150</v>
      </c>
      <c r="E235" s="261">
        <f t="shared" si="73"/>
        <v>3</v>
      </c>
      <c r="F235" s="253">
        <v>3</v>
      </c>
      <c r="G235" s="261">
        <f t="shared" si="74"/>
        <v>153</v>
      </c>
      <c r="H235" s="261"/>
      <c r="I235" s="144" t="s">
        <v>65</v>
      </c>
      <c r="J235" s="261">
        <v>5000</v>
      </c>
      <c r="K235" s="261">
        <v>5000</v>
      </c>
      <c r="L235" s="260">
        <v>5000</v>
      </c>
      <c r="M235" s="254"/>
      <c r="N235" s="266">
        <f t="shared" si="75"/>
        <v>4847</v>
      </c>
      <c r="O235" s="314">
        <v>0.0059</v>
      </c>
      <c r="P235" s="263">
        <f t="shared" si="76"/>
        <v>29.5</v>
      </c>
      <c r="Q235" s="242"/>
      <c r="R235" s="236" t="s">
        <v>721</v>
      </c>
      <c r="S235" s="213">
        <v>2368082</v>
      </c>
      <c r="T235" s="33"/>
      <c r="U235" s="2"/>
    </row>
    <row r="236" spans="1:21" ht="12.75">
      <c r="A236" s="249" t="s">
        <v>796</v>
      </c>
      <c r="B236" s="312">
        <f t="shared" si="70"/>
        <v>945</v>
      </c>
      <c r="C236" s="313">
        <f t="shared" si="71"/>
        <v>105</v>
      </c>
      <c r="D236" s="261">
        <f t="shared" si="72"/>
        <v>1050</v>
      </c>
      <c r="E236" s="261">
        <f t="shared" si="73"/>
        <v>21</v>
      </c>
      <c r="F236" s="253">
        <v>21</v>
      </c>
      <c r="G236" s="261">
        <f t="shared" si="74"/>
        <v>1071</v>
      </c>
      <c r="H236" s="261"/>
      <c r="I236" s="144" t="s">
        <v>65</v>
      </c>
      <c r="J236" s="261">
        <v>5000</v>
      </c>
      <c r="K236" s="261">
        <v>5000</v>
      </c>
      <c r="L236" s="260">
        <v>5000</v>
      </c>
      <c r="M236" s="254"/>
      <c r="N236" s="266">
        <f t="shared" si="75"/>
        <v>3929</v>
      </c>
      <c r="O236" s="314">
        <v>0.0059</v>
      </c>
      <c r="P236" s="263">
        <f t="shared" si="76"/>
        <v>29.5</v>
      </c>
      <c r="Q236" s="242"/>
      <c r="R236" s="236" t="s">
        <v>721</v>
      </c>
      <c r="S236" s="213">
        <v>2368082</v>
      </c>
      <c r="T236" s="33"/>
      <c r="U236" s="2"/>
    </row>
    <row r="237" spans="1:21" ht="12.75">
      <c r="A237" s="249" t="s">
        <v>734</v>
      </c>
      <c r="B237" s="312">
        <f t="shared" si="70"/>
        <v>540</v>
      </c>
      <c r="C237" s="313">
        <f t="shared" si="71"/>
        <v>60</v>
      </c>
      <c r="D237" s="261">
        <f t="shared" si="72"/>
        <v>600</v>
      </c>
      <c r="E237" s="261">
        <f t="shared" si="73"/>
        <v>12</v>
      </c>
      <c r="F237" s="253">
        <v>12</v>
      </c>
      <c r="G237" s="261">
        <f t="shared" si="74"/>
        <v>612</v>
      </c>
      <c r="H237" s="261"/>
      <c r="I237" s="144" t="s">
        <v>65</v>
      </c>
      <c r="J237" s="261">
        <v>5000</v>
      </c>
      <c r="K237" s="261">
        <v>5000</v>
      </c>
      <c r="L237" s="260">
        <v>5000</v>
      </c>
      <c r="M237" s="254"/>
      <c r="N237" s="266">
        <f t="shared" si="75"/>
        <v>4388</v>
      </c>
      <c r="O237" s="314">
        <v>0.0064</v>
      </c>
      <c r="P237" s="263">
        <f t="shared" si="76"/>
        <v>32</v>
      </c>
      <c r="Q237" s="242"/>
      <c r="R237" s="236" t="s">
        <v>721</v>
      </c>
      <c r="S237" s="213">
        <v>2310843</v>
      </c>
      <c r="T237" s="33"/>
      <c r="U237" s="2"/>
    </row>
    <row r="238" spans="1:21" ht="12.75">
      <c r="A238" s="249" t="s">
        <v>730</v>
      </c>
      <c r="B238" s="312">
        <f t="shared" si="70"/>
        <v>270</v>
      </c>
      <c r="C238" s="313">
        <f t="shared" si="71"/>
        <v>30</v>
      </c>
      <c r="D238" s="261">
        <f t="shared" si="72"/>
        <v>300</v>
      </c>
      <c r="E238" s="261">
        <f t="shared" si="73"/>
        <v>6</v>
      </c>
      <c r="F238" s="253">
        <v>6</v>
      </c>
      <c r="G238" s="261">
        <f t="shared" si="74"/>
        <v>306</v>
      </c>
      <c r="H238" s="261"/>
      <c r="I238" s="144" t="s">
        <v>65</v>
      </c>
      <c r="J238" s="261">
        <v>5000</v>
      </c>
      <c r="K238" s="261">
        <v>5000</v>
      </c>
      <c r="L238" s="261">
        <v>5000</v>
      </c>
      <c r="M238" s="254"/>
      <c r="N238" s="266">
        <f t="shared" si="75"/>
        <v>4694</v>
      </c>
      <c r="O238" s="314">
        <v>0.0048000000000000004</v>
      </c>
      <c r="P238" s="263">
        <f t="shared" si="76"/>
        <v>24.000000000000004</v>
      </c>
      <c r="Q238" s="242"/>
      <c r="R238" s="236" t="s">
        <v>721</v>
      </c>
      <c r="S238" s="213">
        <v>2310843</v>
      </c>
      <c r="T238" s="33"/>
      <c r="U238" s="2"/>
    </row>
    <row r="239" spans="1:21" ht="12.75">
      <c r="A239" s="249" t="s">
        <v>792</v>
      </c>
      <c r="B239" s="312">
        <f t="shared" si="70"/>
        <v>720</v>
      </c>
      <c r="C239" s="313">
        <f t="shared" si="71"/>
        <v>80</v>
      </c>
      <c r="D239" s="261">
        <f t="shared" si="72"/>
        <v>800</v>
      </c>
      <c r="E239" s="261">
        <f t="shared" si="73"/>
        <v>16</v>
      </c>
      <c r="F239" s="253">
        <v>16</v>
      </c>
      <c r="G239" s="261">
        <f t="shared" si="74"/>
        <v>816</v>
      </c>
      <c r="H239" s="261"/>
      <c r="I239" s="144" t="s">
        <v>65</v>
      </c>
      <c r="J239" s="261">
        <v>5000</v>
      </c>
      <c r="K239" s="261">
        <v>5000</v>
      </c>
      <c r="L239" s="260">
        <v>5000</v>
      </c>
      <c r="M239" s="254"/>
      <c r="N239" s="266">
        <f t="shared" si="75"/>
        <v>4184</v>
      </c>
      <c r="O239" s="314">
        <v>0.0048000000000000004</v>
      </c>
      <c r="P239" s="263">
        <f t="shared" si="76"/>
        <v>24.000000000000004</v>
      </c>
      <c r="Q239" s="242"/>
      <c r="R239" s="236" t="s">
        <v>721</v>
      </c>
      <c r="S239" s="213">
        <v>2368082</v>
      </c>
      <c r="T239" s="33"/>
      <c r="U239" s="2"/>
    </row>
    <row r="240" spans="1:21" ht="12.75">
      <c r="A240" s="249" t="s">
        <v>732</v>
      </c>
      <c r="B240" s="312">
        <f t="shared" si="70"/>
        <v>945</v>
      </c>
      <c r="C240" s="313">
        <f t="shared" si="71"/>
        <v>105</v>
      </c>
      <c r="D240" s="261">
        <f t="shared" si="72"/>
        <v>1050</v>
      </c>
      <c r="E240" s="261">
        <f t="shared" si="73"/>
        <v>21</v>
      </c>
      <c r="F240" s="253">
        <v>21</v>
      </c>
      <c r="G240" s="261">
        <f t="shared" si="74"/>
        <v>1071</v>
      </c>
      <c r="H240" s="261"/>
      <c r="I240" s="144" t="s">
        <v>65</v>
      </c>
      <c r="J240" s="261">
        <v>5000</v>
      </c>
      <c r="K240" s="261">
        <v>5000</v>
      </c>
      <c r="L240" s="261">
        <v>5000</v>
      </c>
      <c r="M240" s="254"/>
      <c r="N240" s="266">
        <f t="shared" si="75"/>
        <v>3929</v>
      </c>
      <c r="O240" s="314">
        <v>0.0048000000000000004</v>
      </c>
      <c r="P240" s="263">
        <f t="shared" si="76"/>
        <v>24.000000000000004</v>
      </c>
      <c r="Q240" s="242"/>
      <c r="R240" s="236" t="s">
        <v>721</v>
      </c>
      <c r="S240" s="213">
        <v>2310843</v>
      </c>
      <c r="T240" s="33"/>
      <c r="U240" s="2"/>
    </row>
    <row r="241" spans="1:21" ht="12.75">
      <c r="A241" s="249" t="s">
        <v>797</v>
      </c>
      <c r="B241" s="312">
        <f t="shared" si="70"/>
        <v>1845</v>
      </c>
      <c r="C241" s="313">
        <f t="shared" si="71"/>
        <v>205</v>
      </c>
      <c r="D241" s="261">
        <f t="shared" si="72"/>
        <v>2050</v>
      </c>
      <c r="E241" s="261">
        <f t="shared" si="73"/>
        <v>41</v>
      </c>
      <c r="F241" s="253">
        <v>41</v>
      </c>
      <c r="G241" s="261">
        <f t="shared" si="74"/>
        <v>2091</v>
      </c>
      <c r="H241" s="261"/>
      <c r="I241" s="144" t="s">
        <v>65</v>
      </c>
      <c r="J241" s="261">
        <v>5000</v>
      </c>
      <c r="K241" s="261">
        <v>5000</v>
      </c>
      <c r="L241" s="260">
        <v>5000</v>
      </c>
      <c r="M241" s="254"/>
      <c r="N241" s="266">
        <f t="shared" si="75"/>
        <v>2909</v>
      </c>
      <c r="O241" s="314">
        <v>0.0048000000000000004</v>
      </c>
      <c r="P241" s="263">
        <f t="shared" si="76"/>
        <v>24.000000000000004</v>
      </c>
      <c r="Q241" s="242"/>
      <c r="R241" s="236" t="s">
        <v>721</v>
      </c>
      <c r="S241" s="213">
        <v>2368082</v>
      </c>
      <c r="T241" s="33"/>
      <c r="U241" s="2"/>
    </row>
    <row r="242" spans="1:21" ht="12.75">
      <c r="A242" s="249" t="s">
        <v>813</v>
      </c>
      <c r="B242" s="312">
        <f t="shared" si="70"/>
        <v>45</v>
      </c>
      <c r="C242" s="313">
        <f t="shared" si="71"/>
        <v>5</v>
      </c>
      <c r="D242" s="261">
        <f t="shared" si="72"/>
        <v>50</v>
      </c>
      <c r="E242" s="261">
        <f t="shared" si="73"/>
        <v>1</v>
      </c>
      <c r="F242" s="253">
        <v>1</v>
      </c>
      <c r="G242" s="261">
        <f t="shared" si="74"/>
        <v>51</v>
      </c>
      <c r="H242" s="261"/>
      <c r="I242" s="144" t="s">
        <v>65</v>
      </c>
      <c r="J242" s="261">
        <v>5000</v>
      </c>
      <c r="K242" s="261">
        <v>5000</v>
      </c>
      <c r="L242" s="260">
        <v>5000</v>
      </c>
      <c r="M242" s="254"/>
      <c r="N242" s="266">
        <f t="shared" si="75"/>
        <v>4949</v>
      </c>
      <c r="O242" s="314"/>
      <c r="P242" s="263">
        <v>20</v>
      </c>
      <c r="Q242" s="242"/>
      <c r="R242" s="315" t="s">
        <v>814</v>
      </c>
      <c r="S242" s="213">
        <v>2637569</v>
      </c>
      <c r="U242" s="2"/>
    </row>
    <row r="243" spans="1:21" ht="12.75">
      <c r="A243" s="249" t="s">
        <v>729</v>
      </c>
      <c r="B243" s="312">
        <f t="shared" si="70"/>
        <v>180</v>
      </c>
      <c r="C243" s="313">
        <f t="shared" si="71"/>
        <v>20</v>
      </c>
      <c r="D243" s="261">
        <f t="shared" si="72"/>
        <v>200</v>
      </c>
      <c r="E243" s="261">
        <f t="shared" si="73"/>
        <v>4</v>
      </c>
      <c r="F243" s="253">
        <v>4</v>
      </c>
      <c r="G243" s="261">
        <f t="shared" si="74"/>
        <v>204</v>
      </c>
      <c r="H243" s="261"/>
      <c r="I243" s="144" t="s">
        <v>65</v>
      </c>
      <c r="J243" s="261">
        <v>5000</v>
      </c>
      <c r="K243" s="261">
        <v>5000</v>
      </c>
      <c r="L243" s="261">
        <v>5000</v>
      </c>
      <c r="M243" s="254"/>
      <c r="N243" s="266">
        <f t="shared" si="75"/>
        <v>4796</v>
      </c>
      <c r="O243" s="314">
        <v>0.0048000000000000004</v>
      </c>
      <c r="P243" s="263">
        <v>20</v>
      </c>
      <c r="Q243" s="242"/>
      <c r="R243" s="316" t="s">
        <v>815</v>
      </c>
      <c r="S243" s="213">
        <v>2310843</v>
      </c>
      <c r="T243" s="213">
        <v>2637569</v>
      </c>
      <c r="U243" s="2"/>
    </row>
    <row r="244" spans="1:21" ht="12.75">
      <c r="A244" s="249" t="s">
        <v>816</v>
      </c>
      <c r="B244" s="312">
        <f>F244*$B$166</f>
        <v>135</v>
      </c>
      <c r="C244" s="313">
        <f>F244*$C$166</f>
        <v>15</v>
      </c>
      <c r="D244" s="261">
        <f>B244+C244</f>
        <v>150</v>
      </c>
      <c r="E244" s="261">
        <f t="shared" si="73"/>
        <v>3</v>
      </c>
      <c r="F244" s="253">
        <v>3</v>
      </c>
      <c r="G244" s="261">
        <f>D244+E244</f>
        <v>153</v>
      </c>
      <c r="H244" s="261"/>
      <c r="I244" s="144" t="s">
        <v>65</v>
      </c>
      <c r="J244" s="261">
        <v>5000</v>
      </c>
      <c r="K244" s="261">
        <v>5000</v>
      </c>
      <c r="L244" s="261">
        <v>5000</v>
      </c>
      <c r="M244" s="254"/>
      <c r="N244" s="266">
        <f>J244-G244</f>
        <v>4847</v>
      </c>
      <c r="O244" s="314">
        <v>0.0048000000000000004</v>
      </c>
      <c r="P244" s="263">
        <v>16</v>
      </c>
      <c r="Q244" s="242"/>
      <c r="R244" s="317">
        <v>2639275</v>
      </c>
      <c r="S244" s="213"/>
      <c r="T244" s="33"/>
      <c r="U244" s="2"/>
    </row>
    <row r="245" spans="1:21" ht="12.75">
      <c r="A245" s="249" t="s">
        <v>731</v>
      </c>
      <c r="B245" s="312">
        <f t="shared" si="70"/>
        <v>45</v>
      </c>
      <c r="C245" s="313">
        <f t="shared" si="71"/>
        <v>5</v>
      </c>
      <c r="D245" s="261">
        <f t="shared" si="72"/>
        <v>50</v>
      </c>
      <c r="E245" s="261">
        <f t="shared" si="73"/>
        <v>1</v>
      </c>
      <c r="F245" s="253">
        <v>1</v>
      </c>
      <c r="G245" s="261">
        <f t="shared" si="74"/>
        <v>51</v>
      </c>
      <c r="H245" s="261"/>
      <c r="I245" s="144" t="s">
        <v>65</v>
      </c>
      <c r="J245" s="261">
        <v>5000</v>
      </c>
      <c r="K245" s="261">
        <v>5000</v>
      </c>
      <c r="L245" s="261">
        <v>5000</v>
      </c>
      <c r="M245" s="254"/>
      <c r="N245" s="266">
        <f t="shared" si="75"/>
        <v>4949</v>
      </c>
      <c r="O245" s="314">
        <v>0.0048000000000000004</v>
      </c>
      <c r="P245" s="263">
        <f t="shared" si="76"/>
        <v>24.000000000000004</v>
      </c>
      <c r="Q245" s="242"/>
      <c r="R245" s="236" t="s">
        <v>721</v>
      </c>
      <c r="S245" s="213">
        <v>2310843</v>
      </c>
      <c r="T245" s="33"/>
      <c r="U245" s="2"/>
    </row>
    <row r="246" spans="1:21" ht="12.75">
      <c r="A246" s="249" t="s">
        <v>798</v>
      </c>
      <c r="B246" s="312">
        <f t="shared" si="70"/>
        <v>1170</v>
      </c>
      <c r="C246" s="313">
        <f t="shared" si="71"/>
        <v>130</v>
      </c>
      <c r="D246" s="261">
        <f t="shared" si="72"/>
        <v>1300</v>
      </c>
      <c r="E246" s="261">
        <f t="shared" si="73"/>
        <v>26</v>
      </c>
      <c r="F246" s="253">
        <v>26</v>
      </c>
      <c r="G246" s="261">
        <f t="shared" si="74"/>
        <v>1326</v>
      </c>
      <c r="H246" s="261"/>
      <c r="I246" s="144" t="s">
        <v>65</v>
      </c>
      <c r="J246" s="261">
        <v>5000</v>
      </c>
      <c r="K246" s="261">
        <v>5000</v>
      </c>
      <c r="L246" s="261">
        <v>5000</v>
      </c>
      <c r="M246" s="254"/>
      <c r="N246" s="266">
        <f t="shared" si="75"/>
        <v>3674</v>
      </c>
      <c r="O246" s="314">
        <v>0.0048000000000000004</v>
      </c>
      <c r="P246" s="263">
        <f t="shared" si="76"/>
        <v>24.000000000000004</v>
      </c>
      <c r="Q246" s="242"/>
      <c r="R246" s="236" t="s">
        <v>721</v>
      </c>
      <c r="S246" s="213">
        <v>2368082</v>
      </c>
      <c r="T246" s="33"/>
      <c r="U246" s="2"/>
    </row>
    <row r="247" spans="1:21" ht="12.75">
      <c r="A247" s="249" t="s">
        <v>817</v>
      </c>
      <c r="B247" s="312">
        <f>F247*$B$166</f>
        <v>180</v>
      </c>
      <c r="C247" s="313">
        <f>F247*$C$166</f>
        <v>20</v>
      </c>
      <c r="D247" s="261">
        <f>B247+C247</f>
        <v>200</v>
      </c>
      <c r="E247" s="261">
        <f t="shared" si="73"/>
        <v>4</v>
      </c>
      <c r="F247" s="253">
        <v>4</v>
      </c>
      <c r="G247" s="261">
        <f>D247+E247</f>
        <v>204</v>
      </c>
      <c r="H247" s="261"/>
      <c r="I247" s="144" t="s">
        <v>65</v>
      </c>
      <c r="J247" s="261">
        <v>5000</v>
      </c>
      <c r="K247" s="261">
        <v>5000</v>
      </c>
      <c r="L247" s="260">
        <v>5000</v>
      </c>
      <c r="M247" s="254"/>
      <c r="N247" s="266">
        <f>J247-G247</f>
        <v>4796</v>
      </c>
      <c r="O247" s="314">
        <v>0.0032</v>
      </c>
      <c r="P247" s="263">
        <v>20</v>
      </c>
      <c r="Q247" s="242"/>
      <c r="R247" s="315" t="s">
        <v>818</v>
      </c>
      <c r="S247" s="213">
        <v>2310843</v>
      </c>
      <c r="T247" s="213">
        <v>2637569</v>
      </c>
      <c r="U247" s="2"/>
    </row>
    <row r="248" spans="1:21" ht="12.75">
      <c r="A248" s="249" t="s">
        <v>819</v>
      </c>
      <c r="B248" s="312">
        <f>F248*$B$166</f>
        <v>90</v>
      </c>
      <c r="C248" s="313">
        <f>F248*$C$166</f>
        <v>10</v>
      </c>
      <c r="D248" s="261">
        <f>B248+C248</f>
        <v>100</v>
      </c>
      <c r="E248" s="261">
        <f t="shared" si="73"/>
        <v>2</v>
      </c>
      <c r="F248" s="253">
        <v>2</v>
      </c>
      <c r="G248" s="261">
        <f>D248+E248</f>
        <v>102</v>
      </c>
      <c r="H248" s="261"/>
      <c r="I248" s="144" t="s">
        <v>65</v>
      </c>
      <c r="J248" s="261">
        <v>5000</v>
      </c>
      <c r="K248" s="261">
        <v>5000</v>
      </c>
      <c r="L248" s="260">
        <v>5000</v>
      </c>
      <c r="M248" s="254"/>
      <c r="N248" s="266">
        <f>J248-G248</f>
        <v>4898</v>
      </c>
      <c r="O248" s="314">
        <v>0.0032</v>
      </c>
      <c r="P248" s="263">
        <v>20</v>
      </c>
      <c r="Q248" s="242"/>
      <c r="R248" s="315" t="s">
        <v>820</v>
      </c>
      <c r="S248" s="213">
        <v>2310843</v>
      </c>
      <c r="T248" s="213">
        <v>2637569</v>
      </c>
      <c r="U248" s="2"/>
    </row>
    <row r="249" spans="1:21" ht="12.75">
      <c r="A249" s="249" t="s">
        <v>799</v>
      </c>
      <c r="B249" s="312">
        <f t="shared" si="70"/>
        <v>1620</v>
      </c>
      <c r="C249" s="313">
        <f t="shared" si="71"/>
        <v>180</v>
      </c>
      <c r="D249" s="261">
        <f t="shared" si="72"/>
        <v>1800</v>
      </c>
      <c r="E249" s="261">
        <f t="shared" si="73"/>
        <v>36</v>
      </c>
      <c r="F249" s="253">
        <v>36</v>
      </c>
      <c r="G249" s="261">
        <f t="shared" si="74"/>
        <v>1836</v>
      </c>
      <c r="H249" s="261"/>
      <c r="I249" s="144" t="s">
        <v>65</v>
      </c>
      <c r="J249" s="261">
        <v>5000</v>
      </c>
      <c r="K249" s="261">
        <v>5000</v>
      </c>
      <c r="L249" s="260">
        <v>5000</v>
      </c>
      <c r="M249" s="254"/>
      <c r="N249" s="266">
        <f t="shared" si="75"/>
        <v>3164</v>
      </c>
      <c r="O249" s="314">
        <v>0.0032</v>
      </c>
      <c r="P249" s="263">
        <f t="shared" si="76"/>
        <v>16</v>
      </c>
      <c r="Q249" s="242"/>
      <c r="R249" s="236" t="s">
        <v>721</v>
      </c>
      <c r="S249" s="213">
        <v>2368082</v>
      </c>
      <c r="T249" s="33"/>
      <c r="U249" s="2"/>
    </row>
    <row r="250" spans="1:21" ht="12.75">
      <c r="A250" s="249" t="s">
        <v>821</v>
      </c>
      <c r="B250" s="312">
        <f t="shared" si="70"/>
        <v>90</v>
      </c>
      <c r="C250" s="313">
        <f t="shared" si="71"/>
        <v>10</v>
      </c>
      <c r="D250" s="261">
        <f t="shared" si="72"/>
        <v>100</v>
      </c>
      <c r="E250" s="261">
        <f t="shared" si="73"/>
        <v>2</v>
      </c>
      <c r="F250" s="253">
        <v>2</v>
      </c>
      <c r="G250" s="261">
        <f t="shared" si="74"/>
        <v>102</v>
      </c>
      <c r="H250" s="261"/>
      <c r="I250" s="144" t="s">
        <v>65</v>
      </c>
      <c r="J250" s="261">
        <v>5000</v>
      </c>
      <c r="K250" s="261">
        <v>5000</v>
      </c>
      <c r="L250" s="260">
        <v>5000</v>
      </c>
      <c r="M250" s="254"/>
      <c r="N250" s="266">
        <f t="shared" si="75"/>
        <v>4898</v>
      </c>
      <c r="O250" s="314"/>
      <c r="P250" s="263">
        <v>20</v>
      </c>
      <c r="Q250" s="242"/>
      <c r="R250" s="315" t="s">
        <v>822</v>
      </c>
      <c r="S250" s="213">
        <v>2637569</v>
      </c>
      <c r="U250" s="2"/>
    </row>
    <row r="251" spans="1:21" ht="12.75">
      <c r="A251" s="249" t="s">
        <v>823</v>
      </c>
      <c r="B251" s="312">
        <f>F251*$B$166</f>
        <v>90</v>
      </c>
      <c r="C251" s="313">
        <f>F251*$C$166</f>
        <v>10</v>
      </c>
      <c r="D251" s="261">
        <f>B251+C251</f>
        <v>100</v>
      </c>
      <c r="E251" s="261">
        <f t="shared" si="73"/>
        <v>2</v>
      </c>
      <c r="F251" s="253">
        <v>2</v>
      </c>
      <c r="G251" s="261">
        <f>D251+E251</f>
        <v>102</v>
      </c>
      <c r="H251" s="261"/>
      <c r="I251" s="144" t="s">
        <v>65</v>
      </c>
      <c r="J251" s="261">
        <v>5000</v>
      </c>
      <c r="K251" s="261">
        <v>5000</v>
      </c>
      <c r="L251" s="260">
        <v>5000</v>
      </c>
      <c r="M251" s="254"/>
      <c r="N251" s="266">
        <f>J251-G251</f>
        <v>4898</v>
      </c>
      <c r="O251" s="314">
        <v>0.0059</v>
      </c>
      <c r="P251" s="263">
        <v>20</v>
      </c>
      <c r="Q251" s="242"/>
      <c r="R251" s="315" t="s">
        <v>824</v>
      </c>
      <c r="S251" s="315"/>
      <c r="T251" s="155"/>
      <c r="U251" s="156"/>
    </row>
    <row r="252" spans="1:21" ht="12.75">
      <c r="A252" s="249" t="s">
        <v>825</v>
      </c>
      <c r="B252" s="312">
        <f t="shared" si="70"/>
        <v>495</v>
      </c>
      <c r="C252" s="313">
        <f t="shared" si="71"/>
        <v>55</v>
      </c>
      <c r="D252" s="261">
        <f t="shared" si="72"/>
        <v>550</v>
      </c>
      <c r="E252" s="261">
        <f t="shared" si="73"/>
        <v>11</v>
      </c>
      <c r="F252" s="253">
        <v>11</v>
      </c>
      <c r="G252" s="261">
        <f t="shared" si="74"/>
        <v>561</v>
      </c>
      <c r="H252" s="261"/>
      <c r="I252" s="144" t="s">
        <v>65</v>
      </c>
      <c r="J252" s="261">
        <v>5000</v>
      </c>
      <c r="K252" s="261">
        <v>5000</v>
      </c>
      <c r="L252" s="260">
        <v>5000</v>
      </c>
      <c r="M252" s="254"/>
      <c r="N252" s="266">
        <f>J252-G252</f>
        <v>4439</v>
      </c>
      <c r="O252" s="314">
        <v>0.0059</v>
      </c>
      <c r="P252" s="263">
        <v>20</v>
      </c>
      <c r="Q252" s="242"/>
      <c r="R252" s="315" t="s">
        <v>826</v>
      </c>
      <c r="S252" s="315"/>
      <c r="T252" s="155"/>
      <c r="U252" s="156"/>
    </row>
    <row r="253" spans="1:21" ht="12.75">
      <c r="A253" s="249" t="s">
        <v>735</v>
      </c>
      <c r="B253" s="312">
        <f t="shared" si="70"/>
        <v>360</v>
      </c>
      <c r="C253" s="313">
        <f t="shared" si="71"/>
        <v>40</v>
      </c>
      <c r="D253" s="261">
        <f t="shared" si="72"/>
        <v>400</v>
      </c>
      <c r="E253" s="261">
        <f t="shared" si="73"/>
        <v>8</v>
      </c>
      <c r="F253" s="253">
        <v>8</v>
      </c>
      <c r="G253" s="261">
        <f t="shared" si="74"/>
        <v>408</v>
      </c>
      <c r="H253" s="261"/>
      <c r="I253" s="144" t="s">
        <v>65</v>
      </c>
      <c r="J253" s="261">
        <v>5000</v>
      </c>
      <c r="K253" s="261">
        <v>5000</v>
      </c>
      <c r="L253" s="260">
        <v>5000</v>
      </c>
      <c r="M253" s="254"/>
      <c r="N253" s="266">
        <f t="shared" si="75"/>
        <v>4592</v>
      </c>
      <c r="O253" s="314">
        <v>0.0064</v>
      </c>
      <c r="P253" s="263">
        <f t="shared" si="76"/>
        <v>32</v>
      </c>
      <c r="Q253" s="242"/>
      <c r="R253" s="236" t="s">
        <v>721</v>
      </c>
      <c r="S253" s="315">
        <v>2310843</v>
      </c>
      <c r="T253" s="155"/>
      <c r="U253" s="156"/>
    </row>
    <row r="254" spans="1:21" ht="12.75">
      <c r="A254" s="236" t="s">
        <v>827</v>
      </c>
      <c r="B254" s="318">
        <f t="shared" si="70"/>
        <v>135</v>
      </c>
      <c r="C254" s="319">
        <f t="shared" si="71"/>
        <v>15</v>
      </c>
      <c r="D254" s="320">
        <f t="shared" si="72"/>
        <v>150</v>
      </c>
      <c r="E254" s="320">
        <f t="shared" si="73"/>
        <v>3</v>
      </c>
      <c r="F254" s="321">
        <v>3</v>
      </c>
      <c r="G254" s="320">
        <f t="shared" si="74"/>
        <v>153</v>
      </c>
      <c r="H254" s="320"/>
      <c r="I254" s="144" t="s">
        <v>65</v>
      </c>
      <c r="J254" s="261">
        <v>5000</v>
      </c>
      <c r="K254" s="261">
        <v>5000</v>
      </c>
      <c r="L254" s="260">
        <v>5000</v>
      </c>
      <c r="M254" s="322"/>
      <c r="N254" s="266">
        <f t="shared" si="75"/>
        <v>4847</v>
      </c>
      <c r="O254" s="323"/>
      <c r="P254" s="324">
        <v>20</v>
      </c>
      <c r="Q254" s="242"/>
      <c r="R254" s="315" t="s">
        <v>828</v>
      </c>
      <c r="S254" s="315"/>
      <c r="T254" s="155"/>
      <c r="U254" s="155"/>
    </row>
    <row r="255" spans="1:19" ht="12.75">
      <c r="A255" s="249" t="s">
        <v>829</v>
      </c>
      <c r="B255" s="312">
        <f>F255*$B$166</f>
        <v>180</v>
      </c>
      <c r="C255" s="313">
        <f>F255*$C$166</f>
        <v>20</v>
      </c>
      <c r="D255" s="261">
        <f>B255+C255</f>
        <v>200</v>
      </c>
      <c r="E255" s="261">
        <f>D255*0.02</f>
        <v>4</v>
      </c>
      <c r="F255" s="253">
        <v>4</v>
      </c>
      <c r="G255" s="261">
        <f>D255+E255</f>
        <v>204</v>
      </c>
      <c r="H255" s="261"/>
      <c r="I255" s="144" t="s">
        <v>65</v>
      </c>
      <c r="J255" s="261">
        <v>5000</v>
      </c>
      <c r="K255" s="261">
        <v>5000</v>
      </c>
      <c r="L255" s="261">
        <v>5000</v>
      </c>
      <c r="M255" s="254"/>
      <c r="N255" s="266">
        <f>J255-G255</f>
        <v>4796</v>
      </c>
      <c r="O255" s="314"/>
      <c r="P255" s="263">
        <v>270</v>
      </c>
      <c r="Q255" s="242"/>
      <c r="S255" s="317">
        <v>2639275</v>
      </c>
    </row>
    <row r="256" spans="1:19" ht="12.75">
      <c r="A256" s="249" t="s">
        <v>830</v>
      </c>
      <c r="B256" s="312">
        <f>F256*$B$166</f>
        <v>360</v>
      </c>
      <c r="C256" s="313">
        <f>F256*$C$166</f>
        <v>40</v>
      </c>
      <c r="D256" s="261">
        <f>B256+C256</f>
        <v>400</v>
      </c>
      <c r="E256" s="261">
        <f>D256*0.02</f>
        <v>8</v>
      </c>
      <c r="F256" s="253">
        <v>8</v>
      </c>
      <c r="G256" s="261">
        <f>D256+E256</f>
        <v>408</v>
      </c>
      <c r="H256" s="261"/>
      <c r="I256" s="144" t="s">
        <v>65</v>
      </c>
      <c r="J256" s="261">
        <v>5000</v>
      </c>
      <c r="K256" s="261">
        <v>5000</v>
      </c>
      <c r="L256" s="261">
        <v>5000</v>
      </c>
      <c r="M256" s="254"/>
      <c r="N256" s="266">
        <f>J256-G256</f>
        <v>4592</v>
      </c>
      <c r="O256" s="314"/>
      <c r="P256" s="263">
        <v>340</v>
      </c>
      <c r="Q256" s="242"/>
      <c r="S256" s="317">
        <v>2639275</v>
      </c>
    </row>
    <row r="257" spans="1:20" ht="12.75">
      <c r="A257" s="249" t="s">
        <v>831</v>
      </c>
      <c r="B257" s="312">
        <f>F257*$B$166</f>
        <v>180</v>
      </c>
      <c r="C257" s="313">
        <f>F257*$C$166</f>
        <v>20</v>
      </c>
      <c r="D257" s="261">
        <f>B257+C257</f>
        <v>200</v>
      </c>
      <c r="E257" s="261">
        <f>D257*0.02</f>
        <v>4</v>
      </c>
      <c r="F257" s="253">
        <v>4</v>
      </c>
      <c r="G257" s="261">
        <f>D257+E257</f>
        <v>204</v>
      </c>
      <c r="H257" s="261"/>
      <c r="I257" s="144" t="s">
        <v>65</v>
      </c>
      <c r="J257" s="261">
        <v>220</v>
      </c>
      <c r="K257" s="261">
        <v>220</v>
      </c>
      <c r="L257" s="260">
        <v>220</v>
      </c>
      <c r="M257" s="254"/>
      <c r="N257" s="266">
        <f>J257-G257</f>
        <v>16</v>
      </c>
      <c r="O257" s="314"/>
      <c r="P257" s="263">
        <v>124</v>
      </c>
      <c r="Q257" s="242"/>
      <c r="S257" s="317">
        <v>3086252</v>
      </c>
      <c r="T257" s="213">
        <v>2637569</v>
      </c>
    </row>
    <row r="258" spans="1:18" ht="12.75">
      <c r="A258" s="249"/>
      <c r="B258" s="250"/>
      <c r="C258" s="251"/>
      <c r="D258" s="252"/>
      <c r="E258" s="252"/>
      <c r="F258" s="253"/>
      <c r="G258" s="252"/>
      <c r="H258" s="252"/>
      <c r="I258" s="213"/>
      <c r="J258" s="252"/>
      <c r="K258" s="252"/>
      <c r="L258" s="244"/>
      <c r="M258" s="254"/>
      <c r="N258" s="266"/>
      <c r="O258" s="247"/>
      <c r="P258" s="248"/>
      <c r="Q258" s="238"/>
      <c r="R258" s="236"/>
    </row>
    <row r="259" spans="1:21" ht="12.75">
      <c r="A259" s="249"/>
      <c r="B259" s="250"/>
      <c r="C259" s="251"/>
      <c r="D259" s="252"/>
      <c r="E259" s="252"/>
      <c r="F259" s="255"/>
      <c r="G259" s="252"/>
      <c r="H259" s="252"/>
      <c r="I259" s="252"/>
      <c r="J259" s="252"/>
      <c r="K259" s="252"/>
      <c r="L259" s="244"/>
      <c r="M259" s="273" t="s">
        <v>724</v>
      </c>
      <c r="N259" s="273"/>
      <c r="O259" s="259"/>
      <c r="P259" s="265">
        <f>SUM(P168:P258)</f>
        <v>76556.94519999997</v>
      </c>
      <c r="Q259" s="238"/>
      <c r="R259" s="240"/>
      <c r="S259" s="181"/>
      <c r="T259" s="33"/>
      <c r="U259" s="2"/>
    </row>
    <row r="260" spans="1:21" ht="12.75">
      <c r="A260" s="249"/>
      <c r="B260" s="250"/>
      <c r="C260" s="251"/>
      <c r="D260" s="252"/>
      <c r="E260" s="252"/>
      <c r="F260" s="255"/>
      <c r="G260" s="252"/>
      <c r="H260" s="252"/>
      <c r="I260" s="252"/>
      <c r="J260" s="252"/>
      <c r="K260" s="252"/>
      <c r="L260" s="260"/>
      <c r="M260" s="261"/>
      <c r="N260" s="261"/>
      <c r="O260" s="262"/>
      <c r="P260" s="263"/>
      <c r="Q260" s="242"/>
      <c r="R260" s="240"/>
      <c r="S260" s="181"/>
      <c r="T260" s="33"/>
      <c r="U260" s="2"/>
    </row>
    <row r="261" spans="1:21" ht="12.75">
      <c r="A261" s="246"/>
      <c r="B261" s="252"/>
      <c r="C261" s="252"/>
      <c r="D261" s="264"/>
      <c r="E261" s="252"/>
      <c r="F261" s="252"/>
      <c r="G261" s="252"/>
      <c r="H261" s="252"/>
      <c r="I261" s="252"/>
      <c r="J261" s="252"/>
      <c r="K261" s="252"/>
      <c r="L261" s="252"/>
      <c r="M261" s="273" t="s">
        <v>206</v>
      </c>
      <c r="N261" s="273"/>
      <c r="O261" s="259"/>
      <c r="P261" s="265">
        <f>SUM(P167:P258)/D166</f>
        <v>1531.1389039999995</v>
      </c>
      <c r="Q261" s="238"/>
      <c r="R261" s="241"/>
      <c r="S261" s="181"/>
      <c r="T261" s="33"/>
      <c r="U261" s="2"/>
    </row>
    <row r="262" spans="1:21" ht="12.75">
      <c r="A262" s="49" t="s">
        <v>614</v>
      </c>
      <c r="B262" s="13">
        <v>8</v>
      </c>
      <c r="C262" s="13"/>
      <c r="D262" s="20">
        <f aca="true" t="shared" si="77" ref="D262:D277">B262+C262</f>
        <v>8</v>
      </c>
      <c r="E262" s="13"/>
      <c r="F262" s="46"/>
      <c r="G262" s="13"/>
      <c r="H262" s="13"/>
      <c r="I262" s="13"/>
      <c r="J262" s="13"/>
      <c r="K262" s="13"/>
      <c r="L262" s="13"/>
      <c r="M262" s="13"/>
      <c r="N262" s="21"/>
      <c r="O262" s="61"/>
      <c r="P262" s="30"/>
      <c r="Q262" s="111"/>
      <c r="R262" s="222" t="s">
        <v>628</v>
      </c>
      <c r="S262" s="190"/>
      <c r="T262" s="123"/>
      <c r="U262" s="124"/>
    </row>
    <row r="263" spans="1:21" ht="12.75">
      <c r="A263" s="50" t="s">
        <v>615</v>
      </c>
      <c r="B263" s="17">
        <f>B262*F263</f>
        <v>8</v>
      </c>
      <c r="C263" s="17">
        <f>C262*F263</f>
        <v>0</v>
      </c>
      <c r="D263" s="235">
        <f t="shared" si="77"/>
        <v>8</v>
      </c>
      <c r="E263" s="234"/>
      <c r="F263" s="233">
        <v>1</v>
      </c>
      <c r="G263" s="234">
        <v>7</v>
      </c>
      <c r="H263" s="14"/>
      <c r="I263" s="14" t="s">
        <v>65</v>
      </c>
      <c r="J263" s="14">
        <v>7</v>
      </c>
      <c r="K263" s="14">
        <v>7</v>
      </c>
      <c r="L263" s="14">
        <v>7</v>
      </c>
      <c r="M263" s="14"/>
      <c r="N263" s="19">
        <f aca="true" t="shared" si="78" ref="N263:N277">L263-G263</f>
        <v>0</v>
      </c>
      <c r="O263" s="60">
        <v>653</v>
      </c>
      <c r="P263" s="31">
        <f>O263*K263*1.22</f>
        <v>5576.62</v>
      </c>
      <c r="Q263" s="110" t="s">
        <v>629</v>
      </c>
      <c r="R263" s="10" t="s">
        <v>668</v>
      </c>
      <c r="S263" s="180">
        <v>2119716</v>
      </c>
      <c r="T263" s="33"/>
      <c r="U263" s="2"/>
    </row>
    <row r="264" spans="1:21" ht="12.75">
      <c r="A264" s="50" t="s">
        <v>616</v>
      </c>
      <c r="B264" s="17">
        <v>8</v>
      </c>
      <c r="C264" s="17">
        <f>C262*F264</f>
        <v>0</v>
      </c>
      <c r="D264" s="235">
        <f t="shared" si="77"/>
        <v>8</v>
      </c>
      <c r="E264" s="234"/>
      <c r="F264" s="233">
        <v>1</v>
      </c>
      <c r="G264" s="234">
        <v>7</v>
      </c>
      <c r="H264" s="14"/>
      <c r="I264" s="14" t="s">
        <v>205</v>
      </c>
      <c r="J264" s="14">
        <v>0</v>
      </c>
      <c r="K264" s="14">
        <v>7</v>
      </c>
      <c r="L264" s="14">
        <v>0</v>
      </c>
      <c r="M264" s="14"/>
      <c r="N264" s="19">
        <f t="shared" si="78"/>
        <v>-7</v>
      </c>
      <c r="O264" s="60">
        <v>211</v>
      </c>
      <c r="P264" s="31">
        <f>O264*K264*1.22</f>
        <v>1801.94</v>
      </c>
      <c r="Q264" s="110" t="s">
        <v>629</v>
      </c>
      <c r="R264" s="10" t="s">
        <v>669</v>
      </c>
      <c r="S264" s="180">
        <v>2121411</v>
      </c>
      <c r="T264" s="33"/>
      <c r="U264" s="2"/>
    </row>
    <row r="265" spans="1:21" ht="12.75">
      <c r="A265" s="174" t="s">
        <v>261</v>
      </c>
      <c r="B265" s="17">
        <v>16</v>
      </c>
      <c r="C265" s="17">
        <f>C262*F265</f>
        <v>0</v>
      </c>
      <c r="D265" s="235">
        <f t="shared" si="77"/>
        <v>16</v>
      </c>
      <c r="E265" s="234">
        <v>4</v>
      </c>
      <c r="F265" s="233">
        <v>2</v>
      </c>
      <c r="G265" s="234">
        <f aca="true" t="shared" si="79" ref="G265:G277">D265+E265</f>
        <v>20</v>
      </c>
      <c r="H265" s="14"/>
      <c r="I265" s="14" t="s">
        <v>65</v>
      </c>
      <c r="J265" s="14">
        <v>20</v>
      </c>
      <c r="K265" s="14">
        <v>24</v>
      </c>
      <c r="L265" s="14">
        <v>20</v>
      </c>
      <c r="M265" s="14"/>
      <c r="N265" s="19">
        <f t="shared" si="78"/>
        <v>0</v>
      </c>
      <c r="O265" s="63">
        <v>69.331</v>
      </c>
      <c r="P265" s="31">
        <f>G265*O265</f>
        <v>1386.6200000000001</v>
      </c>
      <c r="Q265" s="110"/>
      <c r="R265" s="6"/>
      <c r="S265" s="181"/>
      <c r="T265" s="33"/>
      <c r="U265" s="2"/>
    </row>
    <row r="266" spans="1:21" ht="12.75">
      <c r="A266" s="50" t="s">
        <v>619</v>
      </c>
      <c r="B266" s="17">
        <v>88</v>
      </c>
      <c r="C266" s="17">
        <f>C265*F266</f>
        <v>0</v>
      </c>
      <c r="D266" s="235">
        <f>B266+C266</f>
        <v>88</v>
      </c>
      <c r="E266" s="234">
        <v>2</v>
      </c>
      <c r="F266" s="233">
        <v>11</v>
      </c>
      <c r="G266" s="234">
        <f>D266+E266</f>
        <v>90</v>
      </c>
      <c r="H266" s="14"/>
      <c r="I266" s="14" t="s">
        <v>65</v>
      </c>
      <c r="J266" s="14">
        <v>120</v>
      </c>
      <c r="K266" s="14">
        <v>120</v>
      </c>
      <c r="L266" s="14">
        <v>120</v>
      </c>
      <c r="M266" s="14"/>
      <c r="N266" s="19">
        <f>L266-G266</f>
        <v>30</v>
      </c>
      <c r="O266" s="63">
        <v>2.5</v>
      </c>
      <c r="P266" s="31">
        <f>G266*O266</f>
        <v>225</v>
      </c>
      <c r="Q266" s="110"/>
      <c r="R266" s="4"/>
      <c r="S266" s="180">
        <v>2136758</v>
      </c>
      <c r="T266" s="33"/>
      <c r="U266" s="2"/>
    </row>
    <row r="267" spans="1:21" ht="12.75">
      <c r="A267" s="174" t="s">
        <v>257</v>
      </c>
      <c r="B267" s="187">
        <v>8</v>
      </c>
      <c r="C267" s="187">
        <v>0</v>
      </c>
      <c r="D267" s="235">
        <f t="shared" si="77"/>
        <v>8</v>
      </c>
      <c r="E267" s="233">
        <v>1</v>
      </c>
      <c r="F267" s="234">
        <v>1</v>
      </c>
      <c r="G267" s="234">
        <f t="shared" si="79"/>
        <v>9</v>
      </c>
      <c r="H267" s="14"/>
      <c r="I267" s="14" t="s">
        <v>65</v>
      </c>
      <c r="J267" s="14">
        <v>14</v>
      </c>
      <c r="K267" s="14">
        <v>14</v>
      </c>
      <c r="L267" s="14">
        <v>14</v>
      </c>
      <c r="M267" s="14"/>
      <c r="N267" s="19">
        <f t="shared" si="78"/>
        <v>5</v>
      </c>
      <c r="O267" s="116"/>
      <c r="P267" s="31"/>
      <c r="Q267" s="110"/>
      <c r="R267" s="223">
        <v>9713565</v>
      </c>
      <c r="S267" s="181"/>
      <c r="T267" s="33"/>
      <c r="U267" s="2"/>
    </row>
    <row r="268" spans="1:21" ht="12.75">
      <c r="A268" s="174" t="s">
        <v>256</v>
      </c>
      <c r="B268" s="17">
        <v>16</v>
      </c>
      <c r="C268" s="17">
        <f>C262*F268</f>
        <v>0</v>
      </c>
      <c r="D268" s="235">
        <f t="shared" si="77"/>
        <v>16</v>
      </c>
      <c r="E268" s="234">
        <v>2</v>
      </c>
      <c r="F268" s="233">
        <v>2</v>
      </c>
      <c r="G268" s="234">
        <f t="shared" si="79"/>
        <v>18</v>
      </c>
      <c r="H268" s="14"/>
      <c r="I268" s="14" t="s">
        <v>65</v>
      </c>
      <c r="J268" s="14">
        <v>18</v>
      </c>
      <c r="K268" s="14">
        <v>18</v>
      </c>
      <c r="L268" s="14">
        <v>18</v>
      </c>
      <c r="M268" s="14"/>
      <c r="N268" s="19">
        <f t="shared" si="78"/>
        <v>0</v>
      </c>
      <c r="O268" s="63">
        <v>12</v>
      </c>
      <c r="P268" s="31">
        <f aca="true" t="shared" si="80" ref="P268:P279">G268*O268</f>
        <v>216</v>
      </c>
      <c r="Q268" s="110"/>
      <c r="R268" s="223">
        <v>8454876</v>
      </c>
      <c r="S268" s="180">
        <v>2142389</v>
      </c>
      <c r="T268" s="33"/>
      <c r="U268" s="2"/>
    </row>
    <row r="269" spans="1:21" ht="12.75">
      <c r="A269" s="50" t="s">
        <v>617</v>
      </c>
      <c r="B269" s="17">
        <v>16</v>
      </c>
      <c r="C269" s="17">
        <f>C263*F269</f>
        <v>0</v>
      </c>
      <c r="D269" s="235">
        <f t="shared" si="77"/>
        <v>16</v>
      </c>
      <c r="E269" s="234">
        <v>2</v>
      </c>
      <c r="F269" s="233">
        <v>2</v>
      </c>
      <c r="G269" s="234">
        <f t="shared" si="79"/>
        <v>18</v>
      </c>
      <c r="H269" s="14"/>
      <c r="I269" s="14" t="s">
        <v>205</v>
      </c>
      <c r="J269" s="14">
        <v>2</v>
      </c>
      <c r="K269" s="14">
        <v>16</v>
      </c>
      <c r="L269" s="14">
        <v>0</v>
      </c>
      <c r="M269" s="14"/>
      <c r="N269" s="19">
        <f t="shared" si="78"/>
        <v>-18</v>
      </c>
      <c r="O269" s="63">
        <v>15</v>
      </c>
      <c r="P269" s="31">
        <f t="shared" si="80"/>
        <v>270</v>
      </c>
      <c r="Q269" s="110"/>
      <c r="R269" s="223">
        <v>8396906</v>
      </c>
      <c r="S269" s="180">
        <v>2142389</v>
      </c>
      <c r="T269" s="33"/>
      <c r="U269" s="2"/>
    </row>
    <row r="270" spans="1:21" ht="12.75">
      <c r="A270" s="50" t="s">
        <v>618</v>
      </c>
      <c r="B270" s="17">
        <v>128</v>
      </c>
      <c r="C270" s="17">
        <f>C264*F270</f>
        <v>0</v>
      </c>
      <c r="D270" s="235">
        <f t="shared" si="77"/>
        <v>128</v>
      </c>
      <c r="E270" s="234">
        <v>2</v>
      </c>
      <c r="F270" s="233">
        <v>16</v>
      </c>
      <c r="G270" s="234">
        <f t="shared" si="79"/>
        <v>130</v>
      </c>
      <c r="H270" s="14"/>
      <c r="I270" s="14" t="s">
        <v>65</v>
      </c>
      <c r="J270" s="14">
        <v>131</v>
      </c>
      <c r="K270" s="14">
        <v>120</v>
      </c>
      <c r="L270" s="14">
        <v>131</v>
      </c>
      <c r="M270" s="14"/>
      <c r="N270" s="19">
        <f t="shared" si="78"/>
        <v>1</v>
      </c>
      <c r="O270" s="63">
        <v>3.29</v>
      </c>
      <c r="P270" s="31">
        <f t="shared" si="80"/>
        <v>427.7</v>
      </c>
      <c r="Q270" s="110"/>
      <c r="S270" s="181"/>
      <c r="T270" s="33"/>
      <c r="U270" s="2"/>
    </row>
    <row r="271" spans="1:21" ht="12.75">
      <c r="A271" s="50" t="s">
        <v>623</v>
      </c>
      <c r="B271" s="17">
        <v>88</v>
      </c>
      <c r="C271" s="17">
        <f>C273*F271</f>
        <v>0</v>
      </c>
      <c r="D271" s="235">
        <f t="shared" si="77"/>
        <v>88</v>
      </c>
      <c r="E271" s="234">
        <v>2</v>
      </c>
      <c r="F271" s="233">
        <v>11</v>
      </c>
      <c r="G271" s="234">
        <f t="shared" si="79"/>
        <v>90</v>
      </c>
      <c r="H271" s="14"/>
      <c r="I271" s="14" t="s">
        <v>65</v>
      </c>
      <c r="J271" s="14">
        <v>3000</v>
      </c>
      <c r="K271" s="14">
        <v>3000</v>
      </c>
      <c r="L271" s="14">
        <v>3000</v>
      </c>
      <c r="M271" s="14"/>
      <c r="N271" s="19">
        <f t="shared" si="78"/>
        <v>2910</v>
      </c>
      <c r="O271" s="63">
        <v>0.01</v>
      </c>
      <c r="P271" s="31">
        <f t="shared" si="80"/>
        <v>0.9</v>
      </c>
      <c r="Q271" s="110"/>
      <c r="R271" s="4"/>
      <c r="S271" s="181"/>
      <c r="T271" s="33"/>
      <c r="U271" s="2"/>
    </row>
    <row r="272" spans="1:21" ht="12.75">
      <c r="A272" s="50" t="s">
        <v>624</v>
      </c>
      <c r="B272" s="17">
        <v>88</v>
      </c>
      <c r="C272" s="17">
        <f>C274*F272</f>
        <v>0</v>
      </c>
      <c r="D272" s="235">
        <f t="shared" si="77"/>
        <v>88</v>
      </c>
      <c r="E272" s="234">
        <v>2</v>
      </c>
      <c r="F272" s="233">
        <v>11</v>
      </c>
      <c r="G272" s="234">
        <f t="shared" si="79"/>
        <v>90</v>
      </c>
      <c r="H272" s="14"/>
      <c r="I272" s="14" t="s">
        <v>653</v>
      </c>
      <c r="J272" s="14">
        <v>2500</v>
      </c>
      <c r="K272" s="14">
        <v>2500</v>
      </c>
      <c r="L272" s="14">
        <v>2500</v>
      </c>
      <c r="M272" s="14"/>
      <c r="N272" s="19">
        <f t="shared" si="78"/>
        <v>2410</v>
      </c>
      <c r="O272" s="63"/>
      <c r="P272" s="31"/>
      <c r="Q272" s="110"/>
      <c r="R272" s="4"/>
      <c r="S272" s="181"/>
      <c r="T272" s="33"/>
      <c r="U272" s="2"/>
    </row>
    <row r="273" spans="1:21" ht="12.75">
      <c r="A273" s="50" t="s">
        <v>620</v>
      </c>
      <c r="B273" s="17">
        <v>16</v>
      </c>
      <c r="C273" s="17">
        <f>C268*F273</f>
        <v>0</v>
      </c>
      <c r="D273" s="235">
        <f t="shared" si="77"/>
        <v>16</v>
      </c>
      <c r="E273" s="234">
        <v>2</v>
      </c>
      <c r="F273" s="233">
        <v>2</v>
      </c>
      <c r="G273" s="234">
        <f t="shared" si="79"/>
        <v>18</v>
      </c>
      <c r="H273" s="14"/>
      <c r="I273" s="14" t="s">
        <v>65</v>
      </c>
      <c r="J273" s="14">
        <v>18</v>
      </c>
      <c r="K273" s="14">
        <v>18</v>
      </c>
      <c r="L273" s="14">
        <v>18</v>
      </c>
      <c r="M273" s="14"/>
      <c r="N273" s="19">
        <f t="shared" si="78"/>
        <v>0</v>
      </c>
      <c r="O273" s="63">
        <v>3</v>
      </c>
      <c r="P273" s="31">
        <f t="shared" si="80"/>
        <v>54</v>
      </c>
      <c r="Q273" s="110"/>
      <c r="R273" s="223">
        <v>9994360</v>
      </c>
      <c r="S273" s="181"/>
      <c r="T273" s="33"/>
      <c r="U273" s="2"/>
    </row>
    <row r="274" spans="1:21" ht="12.75">
      <c r="A274" s="50" t="s">
        <v>621</v>
      </c>
      <c r="B274" s="17">
        <v>48</v>
      </c>
      <c r="C274" s="17">
        <f>C269*F274</f>
        <v>0</v>
      </c>
      <c r="D274" s="235">
        <f t="shared" si="77"/>
        <v>48</v>
      </c>
      <c r="E274" s="234">
        <v>2</v>
      </c>
      <c r="F274" s="233">
        <v>6</v>
      </c>
      <c r="G274" s="234">
        <f t="shared" si="79"/>
        <v>50</v>
      </c>
      <c r="H274" s="14"/>
      <c r="I274" s="14" t="s">
        <v>65</v>
      </c>
      <c r="J274" s="14">
        <v>50</v>
      </c>
      <c r="K274" s="14">
        <v>50</v>
      </c>
      <c r="L274" s="14">
        <v>50</v>
      </c>
      <c r="M274" s="14"/>
      <c r="N274" s="19">
        <f t="shared" si="78"/>
        <v>0</v>
      </c>
      <c r="O274" s="63">
        <v>4.5</v>
      </c>
      <c r="P274" s="31">
        <f t="shared" si="80"/>
        <v>225</v>
      </c>
      <c r="Q274" s="110"/>
      <c r="R274" s="223">
        <v>9490027</v>
      </c>
      <c r="S274" s="181"/>
      <c r="T274" s="33"/>
      <c r="U274" s="2"/>
    </row>
    <row r="275" spans="1:21" ht="12.75">
      <c r="A275" s="50" t="s">
        <v>622</v>
      </c>
      <c r="B275" s="17">
        <v>8</v>
      </c>
      <c r="C275" s="17">
        <f>C270*F275</f>
        <v>0</v>
      </c>
      <c r="D275" s="235">
        <f t="shared" si="77"/>
        <v>8</v>
      </c>
      <c r="E275" s="234">
        <v>1</v>
      </c>
      <c r="F275" s="233">
        <v>1</v>
      </c>
      <c r="G275" s="234">
        <f t="shared" si="79"/>
        <v>9</v>
      </c>
      <c r="H275" s="14"/>
      <c r="I275" s="14" t="s">
        <v>65</v>
      </c>
      <c r="J275" s="14">
        <v>9</v>
      </c>
      <c r="K275" s="14">
        <v>5</v>
      </c>
      <c r="L275" s="14">
        <v>9</v>
      </c>
      <c r="M275" s="14"/>
      <c r="N275" s="19">
        <f t="shared" si="78"/>
        <v>0</v>
      </c>
      <c r="O275" s="63">
        <v>14</v>
      </c>
      <c r="P275" s="31">
        <f t="shared" si="80"/>
        <v>126</v>
      </c>
      <c r="Q275" s="110"/>
      <c r="R275" s="223">
        <v>1007554</v>
      </c>
      <c r="S275" s="181"/>
      <c r="T275" s="33"/>
      <c r="U275" s="2"/>
    </row>
    <row r="276" spans="1:21" ht="12.75">
      <c r="A276" s="50" t="s">
        <v>263</v>
      </c>
      <c r="B276" s="17">
        <v>8</v>
      </c>
      <c r="C276" s="17">
        <f>C266*F276</f>
        <v>0</v>
      </c>
      <c r="D276" s="235">
        <f t="shared" si="77"/>
        <v>8</v>
      </c>
      <c r="E276" s="234">
        <v>1</v>
      </c>
      <c r="F276" s="233">
        <v>1</v>
      </c>
      <c r="G276" s="234">
        <f t="shared" si="79"/>
        <v>9</v>
      </c>
      <c r="H276" s="14"/>
      <c r="I276" s="14" t="s">
        <v>65</v>
      </c>
      <c r="J276" s="14">
        <v>10</v>
      </c>
      <c r="K276" s="14">
        <v>10</v>
      </c>
      <c r="L276" s="14">
        <v>10</v>
      </c>
      <c r="M276" s="14"/>
      <c r="N276" s="19">
        <f t="shared" si="78"/>
        <v>1</v>
      </c>
      <c r="O276" s="63">
        <v>4.6</v>
      </c>
      <c r="P276" s="31">
        <f t="shared" si="80"/>
        <v>41.4</v>
      </c>
      <c r="Q276" s="110"/>
      <c r="R276" s="4"/>
      <c r="S276" s="180">
        <v>2148215</v>
      </c>
      <c r="T276" s="33"/>
      <c r="U276" s="2"/>
    </row>
    <row r="277" spans="1:18" ht="12.75">
      <c r="A277" s="174" t="s">
        <v>627</v>
      </c>
      <c r="B277" s="17">
        <v>8</v>
      </c>
      <c r="C277" s="17">
        <f>C272*F277</f>
        <v>0</v>
      </c>
      <c r="D277" s="235">
        <f t="shared" si="77"/>
        <v>8</v>
      </c>
      <c r="E277" s="234">
        <v>1</v>
      </c>
      <c r="F277" s="233">
        <v>1</v>
      </c>
      <c r="G277" s="234">
        <f t="shared" si="79"/>
        <v>9</v>
      </c>
      <c r="H277" s="14"/>
      <c r="I277" s="14" t="s">
        <v>65</v>
      </c>
      <c r="J277" s="14">
        <v>9</v>
      </c>
      <c r="K277" s="14">
        <v>9</v>
      </c>
      <c r="L277" s="14">
        <v>9</v>
      </c>
      <c r="M277" s="14"/>
      <c r="N277" s="19">
        <f t="shared" si="78"/>
        <v>0</v>
      </c>
      <c r="O277" s="63">
        <v>0.75</v>
      </c>
      <c r="P277" s="31">
        <f t="shared" si="80"/>
        <v>6.75</v>
      </c>
      <c r="R277" s="223">
        <v>1103066</v>
      </c>
    </row>
    <row r="278" spans="1:18" ht="12.75">
      <c r="A278" s="174" t="s">
        <v>651</v>
      </c>
      <c r="B278" s="17">
        <v>8</v>
      </c>
      <c r="C278" s="17">
        <f>C273*F278</f>
        <v>0</v>
      </c>
      <c r="D278" s="235">
        <f>B278+C278</f>
        <v>8</v>
      </c>
      <c r="E278" s="234">
        <v>1</v>
      </c>
      <c r="F278" s="233">
        <v>1</v>
      </c>
      <c r="G278" s="234">
        <f>D278+E278</f>
        <v>9</v>
      </c>
      <c r="H278" s="14"/>
      <c r="I278" s="14" t="s">
        <v>65</v>
      </c>
      <c r="J278" s="14">
        <v>10</v>
      </c>
      <c r="K278" s="14">
        <v>10</v>
      </c>
      <c r="L278" s="14">
        <v>10</v>
      </c>
      <c r="M278" s="14"/>
      <c r="N278" s="19">
        <f>L278-G278</f>
        <v>1</v>
      </c>
      <c r="O278" s="63">
        <v>3.5</v>
      </c>
      <c r="P278" s="31">
        <f t="shared" si="80"/>
        <v>31.5</v>
      </c>
      <c r="R278" s="223"/>
    </row>
    <row r="279" spans="1:18" ht="12.75">
      <c r="A279" s="174" t="s">
        <v>652</v>
      </c>
      <c r="B279" s="17">
        <v>8</v>
      </c>
      <c r="C279" s="17">
        <f>C274*F279</f>
        <v>0</v>
      </c>
      <c r="D279" s="235">
        <f>B279+C279</f>
        <v>8</v>
      </c>
      <c r="E279" s="234">
        <v>1</v>
      </c>
      <c r="F279" s="233">
        <v>2</v>
      </c>
      <c r="G279" s="234">
        <f>D279+E279</f>
        <v>9</v>
      </c>
      <c r="H279" s="14"/>
      <c r="I279" s="14" t="s">
        <v>65</v>
      </c>
      <c r="J279" s="14">
        <v>10</v>
      </c>
      <c r="K279" s="14">
        <v>10</v>
      </c>
      <c r="L279" s="14">
        <v>10</v>
      </c>
      <c r="M279" s="14"/>
      <c r="N279" s="19">
        <f>L279-G279</f>
        <v>1</v>
      </c>
      <c r="O279" s="63">
        <v>1</v>
      </c>
      <c r="P279" s="31">
        <f t="shared" si="80"/>
        <v>9</v>
      </c>
      <c r="R279" s="223"/>
    </row>
    <row r="280" spans="1:16" ht="12.75">
      <c r="A280" s="174" t="s">
        <v>650</v>
      </c>
      <c r="B280" s="17"/>
      <c r="C280" s="17"/>
      <c r="D280" s="235"/>
      <c r="E280" s="233"/>
      <c r="F280" s="233"/>
      <c r="G280" s="234"/>
      <c r="H280" s="14"/>
      <c r="I280" s="14" t="s">
        <v>65</v>
      </c>
      <c r="J280" s="14">
        <v>2</v>
      </c>
      <c r="K280" s="14">
        <v>2</v>
      </c>
      <c r="L280" s="14">
        <v>2</v>
      </c>
      <c r="M280" s="14"/>
      <c r="N280" s="19">
        <v>0</v>
      </c>
      <c r="O280" s="63"/>
      <c r="P280" s="31"/>
    </row>
    <row r="281" spans="1:16" ht="12.75">
      <c r="A281" s="174"/>
      <c r="B281" s="17"/>
      <c r="C281" s="17"/>
      <c r="D281" s="235"/>
      <c r="E281" s="233"/>
      <c r="F281" s="233"/>
      <c r="G281" s="234"/>
      <c r="H281" s="14"/>
      <c r="I281" s="14"/>
      <c r="J281" s="14"/>
      <c r="K281" s="14"/>
      <c r="L281" s="14"/>
      <c r="M281" s="14"/>
      <c r="N281" s="19"/>
      <c r="O281" s="63"/>
      <c r="P281" s="31"/>
    </row>
    <row r="282" spans="1:18" ht="12.75">
      <c r="A282" s="174" t="s">
        <v>46</v>
      </c>
      <c r="B282" s="17">
        <f aca="true" t="shared" si="81" ref="B282:B291">F282*$B$278</f>
        <v>8</v>
      </c>
      <c r="C282" s="17">
        <v>0</v>
      </c>
      <c r="D282" s="235">
        <f aca="true" t="shared" si="82" ref="D282:D291">B282+C282</f>
        <v>8</v>
      </c>
      <c r="E282" s="234">
        <v>0</v>
      </c>
      <c r="F282" s="233">
        <v>1</v>
      </c>
      <c r="G282" s="234">
        <f aca="true" t="shared" si="83" ref="G282:G291">D282+E282</f>
        <v>8</v>
      </c>
      <c r="H282" s="14"/>
      <c r="I282" s="14" t="s">
        <v>65</v>
      </c>
      <c r="J282" s="14">
        <v>8</v>
      </c>
      <c r="K282" s="14">
        <v>8</v>
      </c>
      <c r="L282" s="14">
        <v>8</v>
      </c>
      <c r="M282" s="14"/>
      <c r="N282" s="19">
        <f aca="true" t="shared" si="84" ref="N282:N291">L282-G282</f>
        <v>0</v>
      </c>
      <c r="O282" s="63">
        <v>0</v>
      </c>
      <c r="P282" s="31">
        <f aca="true" t="shared" si="85" ref="P282:P291">G282*O282</f>
        <v>0</v>
      </c>
      <c r="R282" s="33" t="s">
        <v>644</v>
      </c>
    </row>
    <row r="283" spans="1:19" ht="12.75">
      <c r="A283" s="174" t="s">
        <v>645</v>
      </c>
      <c r="B283" s="17">
        <f t="shared" si="81"/>
        <v>8</v>
      </c>
      <c r="C283" s="17">
        <v>0</v>
      </c>
      <c r="D283" s="235">
        <f t="shared" si="82"/>
        <v>8</v>
      </c>
      <c r="E283" s="234">
        <v>0</v>
      </c>
      <c r="F283" s="233">
        <v>1</v>
      </c>
      <c r="G283" s="234">
        <f t="shared" si="83"/>
        <v>8</v>
      </c>
      <c r="H283" s="14"/>
      <c r="I283" s="14" t="s">
        <v>65</v>
      </c>
      <c r="J283" s="14">
        <v>10</v>
      </c>
      <c r="K283" s="14">
        <v>10</v>
      </c>
      <c r="L283" s="14">
        <v>10</v>
      </c>
      <c r="M283" s="14"/>
      <c r="N283" s="19">
        <f t="shared" si="84"/>
        <v>2</v>
      </c>
      <c r="O283" s="63">
        <v>7.45</v>
      </c>
      <c r="P283" s="31">
        <f t="shared" si="85"/>
        <v>59.6</v>
      </c>
      <c r="R283" s="33" t="s">
        <v>646</v>
      </c>
      <c r="S283" s="213">
        <v>2147756</v>
      </c>
    </row>
    <row r="284" spans="1:19" ht="12.75">
      <c r="A284" s="174" t="s">
        <v>635</v>
      </c>
      <c r="B284" s="17">
        <f t="shared" si="81"/>
        <v>40</v>
      </c>
      <c r="C284" s="17">
        <v>0</v>
      </c>
      <c r="D284" s="235">
        <f t="shared" si="82"/>
        <v>40</v>
      </c>
      <c r="E284" s="234">
        <v>1</v>
      </c>
      <c r="F284" s="233">
        <v>5</v>
      </c>
      <c r="G284" s="234">
        <f t="shared" si="83"/>
        <v>41</v>
      </c>
      <c r="H284" s="14"/>
      <c r="I284" s="14" t="s">
        <v>65</v>
      </c>
      <c r="J284" s="14">
        <v>50</v>
      </c>
      <c r="K284" s="14">
        <v>50</v>
      </c>
      <c r="L284" s="14">
        <v>50</v>
      </c>
      <c r="M284" s="14"/>
      <c r="N284" s="19">
        <f t="shared" si="84"/>
        <v>9</v>
      </c>
      <c r="O284" s="63">
        <v>0.33</v>
      </c>
      <c r="P284" s="31">
        <f t="shared" si="85"/>
        <v>13.530000000000001</v>
      </c>
      <c r="R284" s="33" t="s">
        <v>637</v>
      </c>
      <c r="S284" s="213">
        <v>2147756</v>
      </c>
    </row>
    <row r="285" spans="1:19" ht="12.75">
      <c r="A285" s="174" t="s">
        <v>633</v>
      </c>
      <c r="B285" s="17">
        <f t="shared" si="81"/>
        <v>16</v>
      </c>
      <c r="C285" s="17">
        <v>0</v>
      </c>
      <c r="D285" s="235">
        <f t="shared" si="82"/>
        <v>16</v>
      </c>
      <c r="E285" s="234">
        <v>0</v>
      </c>
      <c r="F285" s="233">
        <v>2</v>
      </c>
      <c r="G285" s="234">
        <f t="shared" si="83"/>
        <v>16</v>
      </c>
      <c r="H285" s="14"/>
      <c r="I285" s="14" t="s">
        <v>65</v>
      </c>
      <c r="J285" s="14">
        <v>50</v>
      </c>
      <c r="K285" s="14">
        <v>50</v>
      </c>
      <c r="L285" s="14">
        <v>50</v>
      </c>
      <c r="M285" s="14"/>
      <c r="N285" s="19">
        <f t="shared" si="84"/>
        <v>34</v>
      </c>
      <c r="O285" s="63">
        <v>0.327</v>
      </c>
      <c r="P285" s="31">
        <f t="shared" si="85"/>
        <v>5.232</v>
      </c>
      <c r="R285" s="33" t="s">
        <v>638</v>
      </c>
      <c r="S285" s="213">
        <v>2147756</v>
      </c>
    </row>
    <row r="286" spans="1:19" ht="12.75">
      <c r="A286" s="174" t="s">
        <v>634</v>
      </c>
      <c r="B286" s="17">
        <f t="shared" si="81"/>
        <v>72</v>
      </c>
      <c r="C286" s="17">
        <v>0</v>
      </c>
      <c r="D286" s="235">
        <f t="shared" si="82"/>
        <v>72</v>
      </c>
      <c r="E286" s="234">
        <v>1</v>
      </c>
      <c r="F286" s="233">
        <v>9</v>
      </c>
      <c r="G286" s="234">
        <f t="shared" si="83"/>
        <v>73</v>
      </c>
      <c r="H286" s="14"/>
      <c r="I286" s="14" t="s">
        <v>65</v>
      </c>
      <c r="J286" s="14">
        <v>100</v>
      </c>
      <c r="K286" s="14">
        <v>100</v>
      </c>
      <c r="L286" s="14">
        <v>100</v>
      </c>
      <c r="M286" s="14"/>
      <c r="N286" s="19">
        <f t="shared" si="84"/>
        <v>27</v>
      </c>
      <c r="O286" s="63">
        <v>0.13</v>
      </c>
      <c r="P286" s="31">
        <f t="shared" si="85"/>
        <v>9.49</v>
      </c>
      <c r="R286" s="33" t="s">
        <v>639</v>
      </c>
      <c r="S286" s="213">
        <v>2147756</v>
      </c>
    </row>
    <row r="287" spans="1:19" ht="12.75">
      <c r="A287" s="174" t="s">
        <v>630</v>
      </c>
      <c r="B287" s="17">
        <f t="shared" si="81"/>
        <v>632</v>
      </c>
      <c r="C287" s="17">
        <v>0</v>
      </c>
      <c r="D287" s="235">
        <f t="shared" si="82"/>
        <v>632</v>
      </c>
      <c r="E287" s="234">
        <v>13</v>
      </c>
      <c r="F287" s="233">
        <v>79</v>
      </c>
      <c r="G287" s="234">
        <f t="shared" si="83"/>
        <v>645</v>
      </c>
      <c r="H287" s="14"/>
      <c r="I287" s="14" t="s">
        <v>65</v>
      </c>
      <c r="J287" s="14">
        <v>4000</v>
      </c>
      <c r="K287" s="14">
        <v>4000</v>
      </c>
      <c r="L287" s="14">
        <v>4000</v>
      </c>
      <c r="M287" s="14"/>
      <c r="N287" s="19">
        <f t="shared" si="84"/>
        <v>3355</v>
      </c>
      <c r="O287" s="63">
        <v>0.01</v>
      </c>
      <c r="P287" s="31">
        <f t="shared" si="85"/>
        <v>6.45</v>
      </c>
      <c r="R287" s="155" t="s">
        <v>640</v>
      </c>
      <c r="S287" s="213">
        <v>2143140</v>
      </c>
    </row>
    <row r="288" spans="1:18" ht="12.75">
      <c r="A288" s="174" t="s">
        <v>647</v>
      </c>
      <c r="B288" s="17">
        <f t="shared" si="81"/>
        <v>8</v>
      </c>
      <c r="C288" s="17">
        <v>0</v>
      </c>
      <c r="D288" s="235">
        <f t="shared" si="82"/>
        <v>8</v>
      </c>
      <c r="E288" s="234">
        <v>0</v>
      </c>
      <c r="F288" s="233">
        <v>1</v>
      </c>
      <c r="G288" s="234">
        <f t="shared" si="83"/>
        <v>8</v>
      </c>
      <c r="H288" s="14"/>
      <c r="I288" s="14"/>
      <c r="J288" s="14">
        <v>0</v>
      </c>
      <c r="K288" s="14">
        <v>0</v>
      </c>
      <c r="L288" s="14">
        <v>0</v>
      </c>
      <c r="M288" s="14"/>
      <c r="N288" s="19">
        <f t="shared" si="84"/>
        <v>-8</v>
      </c>
      <c r="O288" s="63">
        <v>0</v>
      </c>
      <c r="P288" s="31">
        <f t="shared" si="85"/>
        <v>0</v>
      </c>
      <c r="R288" s="155" t="s">
        <v>648</v>
      </c>
    </row>
    <row r="289" spans="1:19" ht="12.75">
      <c r="A289" s="174" t="s">
        <v>631</v>
      </c>
      <c r="B289" s="17">
        <f t="shared" si="81"/>
        <v>104</v>
      </c>
      <c r="C289" s="17">
        <v>0</v>
      </c>
      <c r="D289" s="235">
        <f t="shared" si="82"/>
        <v>104</v>
      </c>
      <c r="E289" s="234">
        <v>2</v>
      </c>
      <c r="F289" s="233">
        <v>13</v>
      </c>
      <c r="G289" s="234">
        <f t="shared" si="83"/>
        <v>106</v>
      </c>
      <c r="H289" s="14"/>
      <c r="I289" s="14" t="s">
        <v>65</v>
      </c>
      <c r="J289" s="14">
        <v>4000</v>
      </c>
      <c r="K289" s="14">
        <v>4000</v>
      </c>
      <c r="L289" s="14">
        <v>4000</v>
      </c>
      <c r="M289" s="14"/>
      <c r="N289" s="19">
        <f t="shared" si="84"/>
        <v>3894</v>
      </c>
      <c r="O289" s="63">
        <v>0.01</v>
      </c>
      <c r="P289" s="31">
        <f t="shared" si="85"/>
        <v>1.06</v>
      </c>
      <c r="R289" s="155" t="s">
        <v>641</v>
      </c>
      <c r="S289" s="213">
        <v>2143140</v>
      </c>
    </row>
    <row r="290" spans="1:19" ht="12.75">
      <c r="A290" s="174" t="s">
        <v>636</v>
      </c>
      <c r="B290" s="17">
        <f t="shared" si="81"/>
        <v>64</v>
      </c>
      <c r="C290" s="17">
        <v>0</v>
      </c>
      <c r="D290" s="235">
        <f t="shared" si="82"/>
        <v>64</v>
      </c>
      <c r="E290" s="234">
        <v>1</v>
      </c>
      <c r="F290" s="233">
        <v>8</v>
      </c>
      <c r="G290" s="234">
        <f t="shared" si="83"/>
        <v>65</v>
      </c>
      <c r="H290" s="14"/>
      <c r="I290" s="14" t="s">
        <v>65</v>
      </c>
      <c r="J290" s="14">
        <v>4000</v>
      </c>
      <c r="K290" s="14">
        <v>4000</v>
      </c>
      <c r="L290" s="14">
        <v>4000</v>
      </c>
      <c r="M290" s="14"/>
      <c r="N290" s="19">
        <f t="shared" si="84"/>
        <v>3935</v>
      </c>
      <c r="O290" s="63">
        <v>0.01</v>
      </c>
      <c r="P290" s="31">
        <f t="shared" si="85"/>
        <v>0.65</v>
      </c>
      <c r="R290" s="155" t="s">
        <v>642</v>
      </c>
      <c r="S290" s="213">
        <v>2143140</v>
      </c>
    </row>
    <row r="291" spans="1:19" ht="12.75">
      <c r="A291" s="174" t="s">
        <v>632</v>
      </c>
      <c r="B291" s="17">
        <f t="shared" si="81"/>
        <v>24</v>
      </c>
      <c r="C291" s="17">
        <v>0</v>
      </c>
      <c r="D291" s="235">
        <f t="shared" si="82"/>
        <v>24</v>
      </c>
      <c r="E291" s="234">
        <v>0</v>
      </c>
      <c r="F291" s="233">
        <v>3</v>
      </c>
      <c r="G291" s="234">
        <f t="shared" si="83"/>
        <v>24</v>
      </c>
      <c r="H291" s="14"/>
      <c r="I291" s="14" t="s">
        <v>65</v>
      </c>
      <c r="J291" s="14">
        <v>5000</v>
      </c>
      <c r="K291" s="14">
        <v>5000</v>
      </c>
      <c r="L291" s="14">
        <v>5000</v>
      </c>
      <c r="M291" s="14"/>
      <c r="N291" s="19">
        <f t="shared" si="84"/>
        <v>4976</v>
      </c>
      <c r="O291" s="63">
        <v>0.01</v>
      </c>
      <c r="P291" s="31">
        <f t="shared" si="85"/>
        <v>0.24</v>
      </c>
      <c r="R291" s="155" t="s">
        <v>643</v>
      </c>
      <c r="S291" s="213">
        <v>2143140</v>
      </c>
    </row>
    <row r="292" spans="1:18" ht="12.75">
      <c r="A292" s="174"/>
      <c r="B292" s="17"/>
      <c r="C292" s="17"/>
      <c r="D292" s="235"/>
      <c r="E292" s="234"/>
      <c r="F292" s="233"/>
      <c r="G292" s="234"/>
      <c r="H292" s="14"/>
      <c r="I292" s="14"/>
      <c r="J292" s="14"/>
      <c r="K292" s="14"/>
      <c r="L292" s="14"/>
      <c r="M292" s="14"/>
      <c r="N292" s="19"/>
      <c r="O292" s="63"/>
      <c r="P292" s="31"/>
      <c r="R292" s="155"/>
    </row>
    <row r="293" spans="1:19" ht="12.75">
      <c r="A293" s="174" t="s">
        <v>690</v>
      </c>
      <c r="B293" s="17">
        <f>F293*$B$278</f>
        <v>128</v>
      </c>
      <c r="C293" s="17">
        <v>0</v>
      </c>
      <c r="D293" s="235">
        <f>B293+C293</f>
        <v>128</v>
      </c>
      <c r="E293" s="234">
        <v>2</v>
      </c>
      <c r="F293" s="233">
        <v>16</v>
      </c>
      <c r="G293" s="234">
        <f>D293+E293</f>
        <v>130</v>
      </c>
      <c r="H293" s="14"/>
      <c r="I293" s="14" t="s">
        <v>205</v>
      </c>
      <c r="J293" s="14">
        <v>0</v>
      </c>
      <c r="K293" s="14">
        <v>130</v>
      </c>
      <c r="L293" s="14">
        <v>0</v>
      </c>
      <c r="M293" s="14"/>
      <c r="N293" s="19">
        <f>L293-G293</f>
        <v>-130</v>
      </c>
      <c r="O293" s="63">
        <v>1.55</v>
      </c>
      <c r="P293" s="31">
        <f>G293*O293</f>
        <v>201.5</v>
      </c>
      <c r="R293" s="229" t="s">
        <v>692</v>
      </c>
      <c r="S293" s="213">
        <v>2164482</v>
      </c>
    </row>
    <row r="294" spans="1:19" ht="12.75">
      <c r="A294" s="174" t="s">
        <v>691</v>
      </c>
      <c r="B294" s="17">
        <f>F294*$B$278</f>
        <v>64</v>
      </c>
      <c r="C294" s="17">
        <v>0</v>
      </c>
      <c r="D294" s="235">
        <f>B294+C294</f>
        <v>64</v>
      </c>
      <c r="E294" s="234">
        <v>2</v>
      </c>
      <c r="F294" s="233">
        <v>8</v>
      </c>
      <c r="G294" s="234">
        <f>D294+E294</f>
        <v>66</v>
      </c>
      <c r="H294" s="14"/>
      <c r="I294" s="14" t="s">
        <v>205</v>
      </c>
      <c r="J294" s="14">
        <v>0</v>
      </c>
      <c r="K294" s="14">
        <v>70</v>
      </c>
      <c r="L294" s="14">
        <v>0</v>
      </c>
      <c r="M294" s="14"/>
      <c r="N294" s="19">
        <f>L294-G294</f>
        <v>-66</v>
      </c>
      <c r="O294" s="63">
        <v>1.45</v>
      </c>
      <c r="P294" s="31">
        <f>G294*O294</f>
        <v>95.7</v>
      </c>
      <c r="R294" s="229" t="s">
        <v>693</v>
      </c>
      <c r="S294" s="213">
        <v>2164482</v>
      </c>
    </row>
    <row r="295" spans="1:19" ht="12.75">
      <c r="A295" s="174" t="s">
        <v>694</v>
      </c>
      <c r="B295" s="17">
        <f>F295*$B$278</f>
        <v>8</v>
      </c>
      <c r="C295" s="17">
        <v>0</v>
      </c>
      <c r="D295" s="235">
        <f>B295+C295</f>
        <v>8</v>
      </c>
      <c r="E295" s="234">
        <v>2</v>
      </c>
      <c r="F295" s="233">
        <v>1</v>
      </c>
      <c r="G295" s="234">
        <f>D295+E295</f>
        <v>10</v>
      </c>
      <c r="H295" s="14"/>
      <c r="I295" s="14" t="s">
        <v>205</v>
      </c>
      <c r="J295" s="14">
        <v>0</v>
      </c>
      <c r="K295" s="14">
        <v>10</v>
      </c>
      <c r="L295" s="14">
        <v>0</v>
      </c>
      <c r="M295" s="14"/>
      <c r="N295" s="19">
        <f>L295-G295</f>
        <v>-10</v>
      </c>
      <c r="O295" s="63">
        <v>1.45</v>
      </c>
      <c r="P295" s="31">
        <f>G295*O295</f>
        <v>14.5</v>
      </c>
      <c r="R295" s="229" t="s">
        <v>693</v>
      </c>
      <c r="S295" s="213">
        <v>2164482</v>
      </c>
    </row>
    <row r="296" spans="1:19" ht="12.75">
      <c r="A296" s="174" t="s">
        <v>695</v>
      </c>
      <c r="B296" s="17">
        <f>F296*$B$278</f>
        <v>16</v>
      </c>
      <c r="C296" s="17">
        <v>0</v>
      </c>
      <c r="D296" s="235">
        <f>B296+C296</f>
        <v>16</v>
      </c>
      <c r="E296" s="234">
        <v>2</v>
      </c>
      <c r="F296" s="233">
        <v>2</v>
      </c>
      <c r="G296" s="234">
        <f>D296+E296</f>
        <v>18</v>
      </c>
      <c r="H296" s="14"/>
      <c r="I296" s="14" t="s">
        <v>205</v>
      </c>
      <c r="J296" s="14">
        <v>0</v>
      </c>
      <c r="K296" s="14">
        <v>20</v>
      </c>
      <c r="L296" s="14">
        <v>0</v>
      </c>
      <c r="M296" s="14"/>
      <c r="N296" s="19">
        <f>L296-G296</f>
        <v>-18</v>
      </c>
      <c r="O296" s="63">
        <v>1.45</v>
      </c>
      <c r="P296" s="31">
        <f>G296*O296</f>
        <v>26.099999999999998</v>
      </c>
      <c r="R296" s="229" t="s">
        <v>693</v>
      </c>
      <c r="S296" s="213">
        <v>2164482</v>
      </c>
    </row>
    <row r="297" spans="1:18" ht="12.75">
      <c r="A297" s="174"/>
      <c r="B297" s="17"/>
      <c r="C297" s="17"/>
      <c r="D297" s="235"/>
      <c r="E297" s="234"/>
      <c r="F297" s="233"/>
      <c r="G297" s="234"/>
      <c r="H297" s="14"/>
      <c r="I297" s="14"/>
      <c r="J297" s="14"/>
      <c r="K297" s="14"/>
      <c r="L297" s="14"/>
      <c r="M297" s="14"/>
      <c r="N297" s="19"/>
      <c r="O297" s="63"/>
      <c r="P297" s="31"/>
      <c r="R297" s="155"/>
    </row>
    <row r="298" spans="1:19" ht="12.75">
      <c r="A298" s="174" t="s">
        <v>682</v>
      </c>
      <c r="B298" s="17">
        <f>F298*$B$278</f>
        <v>16</v>
      </c>
      <c r="C298" s="17">
        <v>0</v>
      </c>
      <c r="D298" s="235">
        <f>B298+C298</f>
        <v>16</v>
      </c>
      <c r="E298" s="234">
        <v>0</v>
      </c>
      <c r="F298" s="233">
        <v>2</v>
      </c>
      <c r="G298" s="234">
        <f>D298+E298</f>
        <v>16</v>
      </c>
      <c r="H298" s="14"/>
      <c r="I298" s="14" t="s">
        <v>205</v>
      </c>
      <c r="J298" s="14">
        <v>0</v>
      </c>
      <c r="K298" s="14">
        <v>20</v>
      </c>
      <c r="L298" s="14">
        <v>0</v>
      </c>
      <c r="M298" s="14"/>
      <c r="N298" s="19">
        <f>L298-G298</f>
        <v>-16</v>
      </c>
      <c r="O298" s="63">
        <v>0.68</v>
      </c>
      <c r="P298" s="31">
        <f>G298*O298</f>
        <v>10.88</v>
      </c>
      <c r="R298" s="213"/>
      <c r="S298" s="213">
        <v>2164642</v>
      </c>
    </row>
    <row r="299" spans="1:19" ht="12.75">
      <c r="A299" s="174" t="s">
        <v>687</v>
      </c>
      <c r="B299" s="17">
        <f>F299*$B$278</f>
        <v>8</v>
      </c>
      <c r="C299" s="17">
        <v>0</v>
      </c>
      <c r="D299" s="235">
        <f>B299+C299</f>
        <v>8</v>
      </c>
      <c r="E299" s="234">
        <v>0</v>
      </c>
      <c r="F299" s="233">
        <v>1</v>
      </c>
      <c r="G299" s="234">
        <f>D299+E299</f>
        <v>8</v>
      </c>
      <c r="H299" s="14"/>
      <c r="I299" s="14" t="s">
        <v>205</v>
      </c>
      <c r="J299" s="14">
        <v>0</v>
      </c>
      <c r="K299" s="14">
        <v>100</v>
      </c>
      <c r="L299" s="14">
        <v>0</v>
      </c>
      <c r="M299" s="14"/>
      <c r="N299" s="19">
        <f>L299-G299</f>
        <v>-8</v>
      </c>
      <c r="O299" s="63">
        <v>0.03</v>
      </c>
      <c r="P299" s="31">
        <f>G299*O299</f>
        <v>0.24</v>
      </c>
      <c r="R299" s="155"/>
      <c r="S299" s="213">
        <v>2164642</v>
      </c>
    </row>
    <row r="300" spans="1:19" ht="12.75">
      <c r="A300" s="174" t="s">
        <v>683</v>
      </c>
      <c r="B300" s="17">
        <f>F300*$B$278</f>
        <v>8</v>
      </c>
      <c r="C300" s="17">
        <v>0</v>
      </c>
      <c r="D300" s="235">
        <f>B300+C300</f>
        <v>8</v>
      </c>
      <c r="E300" s="234">
        <v>0</v>
      </c>
      <c r="F300" s="233">
        <v>1</v>
      </c>
      <c r="G300" s="234">
        <f>D300+E300</f>
        <v>8</v>
      </c>
      <c r="H300" s="14"/>
      <c r="I300" s="14" t="s">
        <v>205</v>
      </c>
      <c r="J300" s="14">
        <v>0</v>
      </c>
      <c r="K300" s="14">
        <v>10</v>
      </c>
      <c r="L300" s="14">
        <v>0</v>
      </c>
      <c r="M300" s="14"/>
      <c r="N300" s="19">
        <f>L300-G300</f>
        <v>-8</v>
      </c>
      <c r="O300" s="63">
        <v>1.37</v>
      </c>
      <c r="P300" s="31">
        <f>G300*O300</f>
        <v>10.96</v>
      </c>
      <c r="R300" s="213"/>
      <c r="S300" s="213">
        <v>2164642</v>
      </c>
    </row>
    <row r="301" spans="1:19" ht="12.75">
      <c r="A301" s="174" t="s">
        <v>684</v>
      </c>
      <c r="B301" s="17">
        <f>F301*$B$278</f>
        <v>8</v>
      </c>
      <c r="C301" s="17">
        <v>0</v>
      </c>
      <c r="D301" s="235">
        <f>B301+C301</f>
        <v>8</v>
      </c>
      <c r="E301" s="234">
        <v>0</v>
      </c>
      <c r="F301" s="233">
        <v>1</v>
      </c>
      <c r="G301" s="234">
        <f>D301+E301</f>
        <v>8</v>
      </c>
      <c r="H301" s="14"/>
      <c r="I301" s="14" t="s">
        <v>205</v>
      </c>
      <c r="J301" s="14">
        <v>0</v>
      </c>
      <c r="K301" s="14">
        <v>10</v>
      </c>
      <c r="L301" s="14">
        <v>0</v>
      </c>
      <c r="M301" s="14"/>
      <c r="N301" s="19">
        <f>L301-G301</f>
        <v>-8</v>
      </c>
      <c r="O301" s="63">
        <v>0.68</v>
      </c>
      <c r="P301" s="31">
        <f>G301*O301</f>
        <v>5.44</v>
      </c>
      <c r="R301" s="213"/>
      <c r="S301" s="213"/>
    </row>
    <row r="302" spans="1:19" ht="12.75">
      <c r="A302" s="174"/>
      <c r="B302" s="17"/>
      <c r="C302" s="17"/>
      <c r="D302" s="235"/>
      <c r="E302" s="234"/>
      <c r="F302" s="233"/>
      <c r="G302" s="234"/>
      <c r="H302" s="14"/>
      <c r="I302" s="14"/>
      <c r="J302" s="14"/>
      <c r="K302" s="14"/>
      <c r="L302" s="14"/>
      <c r="M302" s="14"/>
      <c r="N302" s="19"/>
      <c r="O302" s="63"/>
      <c r="P302" s="31"/>
      <c r="R302" s="213"/>
      <c r="S302" s="213"/>
    </row>
    <row r="303" spans="1:18" ht="12.75">
      <c r="A303" s="174" t="s">
        <v>658</v>
      </c>
      <c r="B303" s="17">
        <f>F303*$B$278</f>
        <v>56</v>
      </c>
      <c r="C303" s="17">
        <v>0</v>
      </c>
      <c r="D303" s="235">
        <f>B303+C303</f>
        <v>56</v>
      </c>
      <c r="E303" s="234">
        <v>1</v>
      </c>
      <c r="F303" s="233">
        <v>7</v>
      </c>
      <c r="G303" s="234">
        <f aca="true" t="shared" si="86" ref="G303:G323">D303+E303</f>
        <v>57</v>
      </c>
      <c r="H303" s="14"/>
      <c r="I303" s="14" t="s">
        <v>65</v>
      </c>
      <c r="J303" s="14">
        <v>100</v>
      </c>
      <c r="K303" s="14">
        <v>100</v>
      </c>
      <c r="L303" s="14">
        <v>100</v>
      </c>
      <c r="M303" s="14"/>
      <c r="N303" s="19">
        <f aca="true" t="shared" si="87" ref="N303:N323">L303-G303</f>
        <v>43</v>
      </c>
      <c r="O303" s="63">
        <v>0.05</v>
      </c>
      <c r="P303" s="31">
        <f>G303*O303</f>
        <v>2.85</v>
      </c>
      <c r="R303" s="155"/>
    </row>
    <row r="304" spans="1:19" ht="12.75">
      <c r="A304" s="174" t="s">
        <v>660</v>
      </c>
      <c r="B304" s="17">
        <f aca="true" t="shared" si="88" ref="B304:B323">F304*$B$278</f>
        <v>128</v>
      </c>
      <c r="C304" s="17">
        <v>0</v>
      </c>
      <c r="D304" s="235">
        <f aca="true" t="shared" si="89" ref="D304:D323">B304+C304</f>
        <v>128</v>
      </c>
      <c r="E304" s="234">
        <v>3</v>
      </c>
      <c r="F304" s="233">
        <v>16</v>
      </c>
      <c r="G304" s="234">
        <f t="shared" si="86"/>
        <v>131</v>
      </c>
      <c r="H304" s="14"/>
      <c r="I304" s="14" t="s">
        <v>65</v>
      </c>
      <c r="J304" s="14">
        <v>5000</v>
      </c>
      <c r="K304" s="14">
        <v>5000</v>
      </c>
      <c r="L304" s="14">
        <v>5000</v>
      </c>
      <c r="M304" s="14"/>
      <c r="N304" s="19">
        <f t="shared" si="87"/>
        <v>4869</v>
      </c>
      <c r="O304" s="63">
        <v>0.01</v>
      </c>
      <c r="P304" s="31">
        <f aca="true" t="shared" si="90" ref="P304:P323">G304*O304</f>
        <v>1.31</v>
      </c>
      <c r="R304" s="213"/>
      <c r="S304" s="213">
        <v>2164642</v>
      </c>
    </row>
    <row r="305" spans="1:18" ht="12.75">
      <c r="A305" s="174" t="s">
        <v>654</v>
      </c>
      <c r="B305" s="17">
        <f>F305*$B$278</f>
        <v>80</v>
      </c>
      <c r="C305" s="17">
        <v>0</v>
      </c>
      <c r="D305" s="235">
        <f>B305+C305</f>
        <v>80</v>
      </c>
      <c r="E305" s="234">
        <v>2</v>
      </c>
      <c r="F305" s="233">
        <v>10</v>
      </c>
      <c r="G305" s="234">
        <f t="shared" si="86"/>
        <v>82</v>
      </c>
      <c r="H305" s="14"/>
      <c r="I305" s="14" t="s">
        <v>65</v>
      </c>
      <c r="J305" s="14">
        <v>100</v>
      </c>
      <c r="K305" s="14">
        <v>100</v>
      </c>
      <c r="L305" s="14">
        <v>100</v>
      </c>
      <c r="M305" s="14"/>
      <c r="N305" s="19">
        <f t="shared" si="87"/>
        <v>18</v>
      </c>
      <c r="O305" s="63">
        <v>0.05</v>
      </c>
      <c r="P305" s="31">
        <f>G305*O305</f>
        <v>4.1000000000000005</v>
      </c>
      <c r="R305" s="155"/>
    </row>
    <row r="306" spans="1:18" ht="12.75">
      <c r="A306" s="174" t="s">
        <v>655</v>
      </c>
      <c r="B306" s="17">
        <f>F306*$B$278</f>
        <v>32</v>
      </c>
      <c r="C306" s="17">
        <v>0</v>
      </c>
      <c r="D306" s="235">
        <f>B306+C306</f>
        <v>32</v>
      </c>
      <c r="E306" s="234">
        <v>0</v>
      </c>
      <c r="F306" s="233">
        <v>4</v>
      </c>
      <c r="G306" s="234">
        <f t="shared" si="86"/>
        <v>32</v>
      </c>
      <c r="H306" s="14"/>
      <c r="I306" s="14" t="s">
        <v>65</v>
      </c>
      <c r="J306" s="14">
        <v>100</v>
      </c>
      <c r="K306" s="14">
        <v>100</v>
      </c>
      <c r="L306" s="14">
        <v>100</v>
      </c>
      <c r="M306" s="14"/>
      <c r="N306" s="19">
        <f t="shared" si="87"/>
        <v>68</v>
      </c>
      <c r="O306" s="63">
        <v>0.05</v>
      </c>
      <c r="P306" s="31">
        <f>G306*O306</f>
        <v>1.6</v>
      </c>
      <c r="R306" s="155"/>
    </row>
    <row r="307" spans="1:19" ht="12.75">
      <c r="A307" s="174" t="s">
        <v>661</v>
      </c>
      <c r="B307" s="17">
        <f t="shared" si="88"/>
        <v>8</v>
      </c>
      <c r="C307" s="17">
        <v>0</v>
      </c>
      <c r="D307" s="235">
        <f t="shared" si="89"/>
        <v>8</v>
      </c>
      <c r="E307" s="234">
        <v>0</v>
      </c>
      <c r="F307" s="233">
        <v>1</v>
      </c>
      <c r="G307" s="234">
        <f t="shared" si="86"/>
        <v>8</v>
      </c>
      <c r="H307" s="14"/>
      <c r="I307" s="14" t="s">
        <v>65</v>
      </c>
      <c r="J307" s="14">
        <v>5000</v>
      </c>
      <c r="K307" s="14">
        <v>5000</v>
      </c>
      <c r="L307" s="14">
        <v>5000</v>
      </c>
      <c r="M307" s="14"/>
      <c r="N307" s="19">
        <f t="shared" si="87"/>
        <v>4992</v>
      </c>
      <c r="O307" s="63">
        <v>0.01</v>
      </c>
      <c r="P307" s="31">
        <f t="shared" si="90"/>
        <v>0.08</v>
      </c>
      <c r="R307" s="155" t="s">
        <v>667</v>
      </c>
      <c r="S307" s="213">
        <v>2143140</v>
      </c>
    </row>
    <row r="308" spans="1:18" ht="12.75">
      <c r="A308" s="174" t="s">
        <v>656</v>
      </c>
      <c r="B308" s="17">
        <f>F308*$B$278</f>
        <v>16</v>
      </c>
      <c r="C308" s="17">
        <v>0</v>
      </c>
      <c r="D308" s="235">
        <f>B308+C308</f>
        <v>16</v>
      </c>
      <c r="E308" s="234">
        <v>0</v>
      </c>
      <c r="F308" s="233">
        <v>2</v>
      </c>
      <c r="G308" s="234">
        <f t="shared" si="86"/>
        <v>16</v>
      </c>
      <c r="H308" s="14"/>
      <c r="I308" s="14" t="s">
        <v>65</v>
      </c>
      <c r="J308" s="14">
        <v>100</v>
      </c>
      <c r="K308" s="14">
        <v>100</v>
      </c>
      <c r="L308" s="14">
        <v>100</v>
      </c>
      <c r="M308" s="14"/>
      <c r="N308" s="19">
        <f t="shared" si="87"/>
        <v>84</v>
      </c>
      <c r="O308" s="63">
        <v>0.05</v>
      </c>
      <c r="P308" s="31">
        <f>G308*O308</f>
        <v>0.8</v>
      </c>
      <c r="R308" s="155"/>
    </row>
    <row r="309" spans="1:19" ht="12.75">
      <c r="A309" s="174" t="s">
        <v>662</v>
      </c>
      <c r="B309" s="17">
        <f t="shared" si="88"/>
        <v>64</v>
      </c>
      <c r="C309" s="17">
        <v>0</v>
      </c>
      <c r="D309" s="235">
        <f t="shared" si="89"/>
        <v>64</v>
      </c>
      <c r="E309" s="234">
        <v>1</v>
      </c>
      <c r="F309" s="233">
        <v>8</v>
      </c>
      <c r="G309" s="234">
        <f t="shared" si="86"/>
        <v>65</v>
      </c>
      <c r="H309" s="14"/>
      <c r="I309" s="14" t="s">
        <v>65</v>
      </c>
      <c r="J309" s="14">
        <v>5000</v>
      </c>
      <c r="K309" s="14">
        <v>5000</v>
      </c>
      <c r="L309" s="14">
        <v>5000</v>
      </c>
      <c r="M309" s="14"/>
      <c r="N309" s="19">
        <f t="shared" si="87"/>
        <v>4935</v>
      </c>
      <c r="O309" s="63">
        <v>0.01</v>
      </c>
      <c r="P309" s="31">
        <f t="shared" si="90"/>
        <v>0.65</v>
      </c>
      <c r="R309" s="155" t="s">
        <v>667</v>
      </c>
      <c r="S309" s="213">
        <v>2143140</v>
      </c>
    </row>
    <row r="310" spans="1:19" ht="12.75">
      <c r="A310" s="174" t="s">
        <v>659</v>
      </c>
      <c r="B310" s="17">
        <f t="shared" si="88"/>
        <v>136</v>
      </c>
      <c r="C310" s="17">
        <v>0</v>
      </c>
      <c r="D310" s="235">
        <f t="shared" si="89"/>
        <v>136</v>
      </c>
      <c r="E310" s="234">
        <v>3</v>
      </c>
      <c r="F310" s="233">
        <v>17</v>
      </c>
      <c r="G310" s="234">
        <f t="shared" si="86"/>
        <v>139</v>
      </c>
      <c r="H310" s="14"/>
      <c r="I310" s="14" t="s">
        <v>65</v>
      </c>
      <c r="J310" s="14">
        <v>5000</v>
      </c>
      <c r="K310" s="14">
        <v>5000</v>
      </c>
      <c r="L310" s="14">
        <v>5000</v>
      </c>
      <c r="M310" s="14"/>
      <c r="N310" s="19">
        <f t="shared" si="87"/>
        <v>4861</v>
      </c>
      <c r="O310" s="63">
        <v>0.01</v>
      </c>
      <c r="P310" s="31">
        <f t="shared" si="90"/>
        <v>1.3900000000000001</v>
      </c>
      <c r="R310" s="155" t="s">
        <v>667</v>
      </c>
      <c r="S310" s="213">
        <v>2143140</v>
      </c>
    </row>
    <row r="311" spans="1:19" ht="12.75">
      <c r="A311" s="174" t="s">
        <v>663</v>
      </c>
      <c r="B311" s="17">
        <f t="shared" si="88"/>
        <v>16</v>
      </c>
      <c r="C311" s="17">
        <v>0</v>
      </c>
      <c r="D311" s="235">
        <f t="shared" si="89"/>
        <v>16</v>
      </c>
      <c r="E311" s="234">
        <v>0</v>
      </c>
      <c r="F311" s="233">
        <v>2</v>
      </c>
      <c r="G311" s="234">
        <f t="shared" si="86"/>
        <v>16</v>
      </c>
      <c r="H311" s="14"/>
      <c r="I311" s="14" t="s">
        <v>65</v>
      </c>
      <c r="J311" s="14">
        <v>100</v>
      </c>
      <c r="K311" s="14">
        <v>100</v>
      </c>
      <c r="L311" s="14">
        <v>100</v>
      </c>
      <c r="M311" s="14"/>
      <c r="N311" s="19">
        <f t="shared" si="87"/>
        <v>84</v>
      </c>
      <c r="O311" s="63">
        <v>0.061</v>
      </c>
      <c r="P311" s="31">
        <f t="shared" si="90"/>
        <v>0.976</v>
      </c>
      <c r="R311" s="155"/>
      <c r="S311" s="213">
        <v>2147756</v>
      </c>
    </row>
    <row r="312" spans="1:19" ht="12.75">
      <c r="A312" s="174" t="s">
        <v>685</v>
      </c>
      <c r="B312" s="17">
        <f>F312*$B$278</f>
        <v>152</v>
      </c>
      <c r="C312" s="17">
        <v>0</v>
      </c>
      <c r="D312" s="235">
        <f>B312+C312</f>
        <v>152</v>
      </c>
      <c r="E312" s="234">
        <v>3</v>
      </c>
      <c r="F312" s="233">
        <v>19</v>
      </c>
      <c r="G312" s="234">
        <f t="shared" si="86"/>
        <v>155</v>
      </c>
      <c r="H312" s="14"/>
      <c r="I312" s="14" t="s">
        <v>205</v>
      </c>
      <c r="J312" s="14">
        <v>0</v>
      </c>
      <c r="K312" s="14">
        <v>200</v>
      </c>
      <c r="L312" s="14">
        <v>0</v>
      </c>
      <c r="M312" s="14"/>
      <c r="N312" s="19">
        <f t="shared" si="87"/>
        <v>-155</v>
      </c>
      <c r="O312" s="63">
        <v>0.05</v>
      </c>
      <c r="P312" s="31">
        <f>G312*O312</f>
        <v>7.75</v>
      </c>
      <c r="R312" s="155"/>
      <c r="S312" s="213">
        <v>2164642</v>
      </c>
    </row>
    <row r="313" spans="1:19" ht="12.75">
      <c r="A313" s="174" t="s">
        <v>664</v>
      </c>
      <c r="B313" s="17">
        <f t="shared" si="88"/>
        <v>64</v>
      </c>
      <c r="C313" s="17">
        <v>0</v>
      </c>
      <c r="D313" s="235">
        <f t="shared" si="89"/>
        <v>64</v>
      </c>
      <c r="E313" s="234">
        <v>1</v>
      </c>
      <c r="F313" s="233">
        <v>8</v>
      </c>
      <c r="G313" s="234">
        <f t="shared" si="86"/>
        <v>65</v>
      </c>
      <c r="H313" s="14"/>
      <c r="I313" s="14" t="s">
        <v>65</v>
      </c>
      <c r="J313" s="14">
        <v>200</v>
      </c>
      <c r="K313" s="14">
        <v>200</v>
      </c>
      <c r="L313" s="14">
        <v>200</v>
      </c>
      <c r="M313" s="14"/>
      <c r="N313" s="19">
        <f t="shared" si="87"/>
        <v>135</v>
      </c>
      <c r="O313" s="63">
        <v>0.061</v>
      </c>
      <c r="P313" s="31">
        <f t="shared" si="90"/>
        <v>3.965</v>
      </c>
      <c r="R313" s="155"/>
      <c r="S313" s="213">
        <v>2147756</v>
      </c>
    </row>
    <row r="314" spans="1:18" ht="12.75">
      <c r="A314" s="174" t="s">
        <v>657</v>
      </c>
      <c r="B314" s="17">
        <f>F314*$B$278</f>
        <v>160</v>
      </c>
      <c r="C314" s="17">
        <v>0</v>
      </c>
      <c r="D314" s="235">
        <f>B314+C314</f>
        <v>160</v>
      </c>
      <c r="E314" s="234">
        <v>3</v>
      </c>
      <c r="F314" s="233">
        <v>20</v>
      </c>
      <c r="G314" s="234">
        <f t="shared" si="86"/>
        <v>163</v>
      </c>
      <c r="H314" s="14"/>
      <c r="I314" s="14" t="s">
        <v>65</v>
      </c>
      <c r="J314" s="14">
        <v>200</v>
      </c>
      <c r="K314" s="14">
        <v>200</v>
      </c>
      <c r="L314" s="14">
        <v>200</v>
      </c>
      <c r="M314" s="14"/>
      <c r="N314" s="19">
        <f t="shared" si="87"/>
        <v>37</v>
      </c>
      <c r="O314" s="63">
        <v>0.05</v>
      </c>
      <c r="P314" s="31">
        <f>G314*O314</f>
        <v>8.15</v>
      </c>
      <c r="R314" s="155"/>
    </row>
    <row r="315" spans="1:19" ht="12.75">
      <c r="A315" s="174" t="s">
        <v>686</v>
      </c>
      <c r="B315" s="17">
        <f>F315*$B$278</f>
        <v>8</v>
      </c>
      <c r="C315" s="17">
        <v>0</v>
      </c>
      <c r="D315" s="235">
        <f>B315+C315</f>
        <v>8</v>
      </c>
      <c r="E315" s="234">
        <v>0</v>
      </c>
      <c r="F315" s="233">
        <v>1</v>
      </c>
      <c r="G315" s="234">
        <f t="shared" si="86"/>
        <v>8</v>
      </c>
      <c r="H315" s="14"/>
      <c r="I315" s="14" t="s">
        <v>688</v>
      </c>
      <c r="J315" s="14">
        <v>0</v>
      </c>
      <c r="K315" s="14">
        <v>100</v>
      </c>
      <c r="L315" s="14">
        <v>0</v>
      </c>
      <c r="M315" s="14"/>
      <c r="N315" s="19">
        <f t="shared" si="87"/>
        <v>-8</v>
      </c>
      <c r="O315" s="63">
        <v>0.05</v>
      </c>
      <c r="P315" s="31">
        <f>G315*O315</f>
        <v>0.4</v>
      </c>
      <c r="R315" s="155"/>
      <c r="S315" s="213">
        <v>2147756</v>
      </c>
    </row>
    <row r="316" spans="1:19" ht="12.75">
      <c r="A316" s="174" t="s">
        <v>665</v>
      </c>
      <c r="B316" s="17">
        <f t="shared" si="88"/>
        <v>8</v>
      </c>
      <c r="C316" s="17">
        <v>0</v>
      </c>
      <c r="D316" s="235">
        <f t="shared" si="89"/>
        <v>8</v>
      </c>
      <c r="E316" s="234">
        <v>0</v>
      </c>
      <c r="F316" s="233">
        <v>1</v>
      </c>
      <c r="G316" s="234">
        <f t="shared" si="86"/>
        <v>8</v>
      </c>
      <c r="H316" s="14"/>
      <c r="I316" s="14" t="s">
        <v>65</v>
      </c>
      <c r="J316" s="14">
        <v>100</v>
      </c>
      <c r="K316" s="14">
        <v>100</v>
      </c>
      <c r="L316" s="14">
        <v>100</v>
      </c>
      <c r="M316" s="14"/>
      <c r="N316" s="19">
        <f t="shared" si="87"/>
        <v>92</v>
      </c>
      <c r="O316" s="63">
        <v>0.061</v>
      </c>
      <c r="P316" s="31">
        <f t="shared" si="90"/>
        <v>0.488</v>
      </c>
      <c r="R316" s="155"/>
      <c r="S316" s="213">
        <v>2147756</v>
      </c>
    </row>
    <row r="317" spans="1:19" ht="12.75">
      <c r="A317" s="174" t="s">
        <v>666</v>
      </c>
      <c r="B317" s="17">
        <f t="shared" si="88"/>
        <v>128</v>
      </c>
      <c r="C317" s="17">
        <v>0</v>
      </c>
      <c r="D317" s="235">
        <f t="shared" si="89"/>
        <v>128</v>
      </c>
      <c r="E317" s="234">
        <v>3</v>
      </c>
      <c r="F317" s="233">
        <v>16</v>
      </c>
      <c r="G317" s="234">
        <f t="shared" si="86"/>
        <v>131</v>
      </c>
      <c r="H317" s="14"/>
      <c r="I317" s="14" t="s">
        <v>65</v>
      </c>
      <c r="J317" s="14">
        <v>200</v>
      </c>
      <c r="K317" s="14">
        <v>200</v>
      </c>
      <c r="L317" s="14">
        <v>200</v>
      </c>
      <c r="M317" s="14"/>
      <c r="N317" s="19">
        <f t="shared" si="87"/>
        <v>69</v>
      </c>
      <c r="O317" s="63">
        <v>0.061</v>
      </c>
      <c r="P317" s="31">
        <f t="shared" si="90"/>
        <v>7.991</v>
      </c>
      <c r="R317" s="155"/>
      <c r="S317" s="213">
        <v>2147756</v>
      </c>
    </row>
    <row r="318" spans="1:19" ht="12.75">
      <c r="A318" s="174" t="s">
        <v>677</v>
      </c>
      <c r="B318" s="17">
        <f t="shared" si="88"/>
        <v>64</v>
      </c>
      <c r="C318" s="17">
        <v>0</v>
      </c>
      <c r="D318" s="235">
        <f t="shared" si="89"/>
        <v>64</v>
      </c>
      <c r="E318" s="234">
        <v>1</v>
      </c>
      <c r="F318" s="233">
        <v>8</v>
      </c>
      <c r="G318" s="234">
        <f t="shared" si="86"/>
        <v>65</v>
      </c>
      <c r="H318" s="14"/>
      <c r="I318" s="14" t="s">
        <v>205</v>
      </c>
      <c r="J318" s="14">
        <v>0</v>
      </c>
      <c r="K318" s="14">
        <v>100</v>
      </c>
      <c r="L318" s="14">
        <v>0</v>
      </c>
      <c r="M318" s="14"/>
      <c r="N318" s="19">
        <f t="shared" si="87"/>
        <v>-65</v>
      </c>
      <c r="O318" s="63">
        <v>0.03</v>
      </c>
      <c r="P318" s="31">
        <f t="shared" si="90"/>
        <v>1.95</v>
      </c>
      <c r="R318" s="155"/>
      <c r="S318" s="213">
        <v>2164642</v>
      </c>
    </row>
    <row r="319" spans="1:19" ht="12.75">
      <c r="A319" s="174" t="s">
        <v>678</v>
      </c>
      <c r="B319" s="17">
        <f t="shared" si="88"/>
        <v>64</v>
      </c>
      <c r="C319" s="17">
        <v>0</v>
      </c>
      <c r="D319" s="235">
        <f t="shared" si="89"/>
        <v>64</v>
      </c>
      <c r="E319" s="234">
        <v>1</v>
      </c>
      <c r="F319" s="233">
        <v>8</v>
      </c>
      <c r="G319" s="234">
        <f t="shared" si="86"/>
        <v>65</v>
      </c>
      <c r="H319" s="14"/>
      <c r="I319" s="14" t="s">
        <v>205</v>
      </c>
      <c r="J319" s="14">
        <v>0</v>
      </c>
      <c r="K319" s="14">
        <v>100</v>
      </c>
      <c r="L319" s="14">
        <v>0</v>
      </c>
      <c r="M319" s="14"/>
      <c r="N319" s="19">
        <f t="shared" si="87"/>
        <v>-65</v>
      </c>
      <c r="O319" s="63">
        <v>0.03</v>
      </c>
      <c r="P319" s="31">
        <f t="shared" si="90"/>
        <v>1.95</v>
      </c>
      <c r="R319" s="155"/>
      <c r="S319" s="213">
        <v>2164642</v>
      </c>
    </row>
    <row r="320" spans="1:19" ht="12.75">
      <c r="A320" s="174" t="s">
        <v>681</v>
      </c>
      <c r="B320" s="17">
        <f t="shared" si="88"/>
        <v>128</v>
      </c>
      <c r="C320" s="17">
        <v>0</v>
      </c>
      <c r="D320" s="235">
        <f t="shared" si="89"/>
        <v>128</v>
      </c>
      <c r="E320" s="234">
        <v>3</v>
      </c>
      <c r="F320" s="233">
        <v>16</v>
      </c>
      <c r="G320" s="234">
        <f t="shared" si="86"/>
        <v>131</v>
      </c>
      <c r="H320" s="14"/>
      <c r="I320" s="14" t="s">
        <v>205</v>
      </c>
      <c r="J320" s="14">
        <v>0</v>
      </c>
      <c r="K320" s="14">
        <v>140</v>
      </c>
      <c r="L320" s="14">
        <v>0</v>
      </c>
      <c r="M320" s="14"/>
      <c r="N320" s="19">
        <f t="shared" si="87"/>
        <v>-131</v>
      </c>
      <c r="O320" s="63">
        <v>0.4</v>
      </c>
      <c r="P320" s="31">
        <f t="shared" si="90"/>
        <v>52.400000000000006</v>
      </c>
      <c r="R320" s="155"/>
      <c r="S320" s="213">
        <v>2164642</v>
      </c>
    </row>
    <row r="321" spans="1:19" ht="12.75">
      <c r="A321" s="174" t="s">
        <v>689</v>
      </c>
      <c r="B321" s="17">
        <f t="shared" si="88"/>
        <v>8</v>
      </c>
      <c r="C321" s="17">
        <v>0</v>
      </c>
      <c r="D321" s="235">
        <f t="shared" si="89"/>
        <v>8</v>
      </c>
      <c r="E321" s="234">
        <v>0</v>
      </c>
      <c r="F321" s="233">
        <v>1</v>
      </c>
      <c r="G321" s="234">
        <f t="shared" si="86"/>
        <v>8</v>
      </c>
      <c r="H321" s="14"/>
      <c r="I321" s="14" t="s">
        <v>205</v>
      </c>
      <c r="J321" s="14">
        <v>0</v>
      </c>
      <c r="K321" s="14">
        <v>3</v>
      </c>
      <c r="L321" s="14">
        <v>0</v>
      </c>
      <c r="M321" s="14"/>
      <c r="N321" s="19">
        <f t="shared" si="87"/>
        <v>-8</v>
      </c>
      <c r="O321" s="63">
        <v>17</v>
      </c>
      <c r="P321" s="31">
        <f t="shared" si="90"/>
        <v>136</v>
      </c>
      <c r="R321" s="155"/>
      <c r="S321" s="213">
        <v>2164642</v>
      </c>
    </row>
    <row r="322" spans="1:19" ht="12.75">
      <c r="A322" s="174" t="s">
        <v>679</v>
      </c>
      <c r="B322" s="17">
        <f t="shared" si="88"/>
        <v>64</v>
      </c>
      <c r="C322" s="17">
        <v>0</v>
      </c>
      <c r="D322" s="235">
        <f t="shared" si="89"/>
        <v>64</v>
      </c>
      <c r="E322" s="234">
        <v>1</v>
      </c>
      <c r="F322" s="233">
        <v>8</v>
      </c>
      <c r="G322" s="234">
        <f t="shared" si="86"/>
        <v>65</v>
      </c>
      <c r="H322" s="14"/>
      <c r="I322" s="14" t="s">
        <v>205</v>
      </c>
      <c r="J322" s="14">
        <v>0</v>
      </c>
      <c r="K322" s="14">
        <v>70</v>
      </c>
      <c r="L322" s="14">
        <v>0</v>
      </c>
      <c r="M322" s="14"/>
      <c r="N322" s="19">
        <f t="shared" si="87"/>
        <v>-65</v>
      </c>
      <c r="O322" s="63">
        <v>2.05</v>
      </c>
      <c r="P322" s="31">
        <f t="shared" si="90"/>
        <v>133.25</v>
      </c>
      <c r="R322" s="155"/>
      <c r="S322" s="213">
        <v>2164642</v>
      </c>
    </row>
    <row r="323" spans="1:19" ht="12.75">
      <c r="A323" s="174" t="s">
        <v>680</v>
      </c>
      <c r="B323" s="17">
        <f t="shared" si="88"/>
        <v>128</v>
      </c>
      <c r="C323" s="17">
        <v>0</v>
      </c>
      <c r="D323" s="235">
        <f t="shared" si="89"/>
        <v>128</v>
      </c>
      <c r="E323" s="234">
        <v>3</v>
      </c>
      <c r="F323" s="233">
        <v>16</v>
      </c>
      <c r="G323" s="234">
        <f t="shared" si="86"/>
        <v>131</v>
      </c>
      <c r="H323" s="14"/>
      <c r="I323" s="14" t="s">
        <v>205</v>
      </c>
      <c r="J323" s="14">
        <v>0</v>
      </c>
      <c r="K323" s="14">
        <v>140</v>
      </c>
      <c r="L323" s="14">
        <v>0</v>
      </c>
      <c r="M323" s="14"/>
      <c r="N323" s="19">
        <f t="shared" si="87"/>
        <v>-131</v>
      </c>
      <c r="O323" s="63">
        <v>2.1</v>
      </c>
      <c r="P323" s="31">
        <f t="shared" si="90"/>
        <v>275.1</v>
      </c>
      <c r="R323" s="155"/>
      <c r="S323" s="213">
        <v>2164642</v>
      </c>
    </row>
    <row r="324" spans="1:16" ht="12.75">
      <c r="A324" s="174"/>
      <c r="B324" s="17"/>
      <c r="C324" s="17"/>
      <c r="D324" s="235"/>
      <c r="E324" s="234"/>
      <c r="F324" s="233"/>
      <c r="G324" s="234"/>
      <c r="H324" s="14"/>
      <c r="I324" s="14"/>
      <c r="J324" s="14"/>
      <c r="K324" s="14"/>
      <c r="L324" s="14"/>
      <c r="M324" s="14"/>
      <c r="N324" s="19"/>
      <c r="O324" s="63"/>
      <c r="P324" s="31"/>
    </row>
    <row r="325" spans="1:18" ht="12.75">
      <c r="A325" s="174" t="s">
        <v>625</v>
      </c>
      <c r="B325" s="17">
        <v>16</v>
      </c>
      <c r="C325" s="17">
        <f>C271*F325</f>
        <v>0</v>
      </c>
      <c r="D325" s="235">
        <f>B325+C325</f>
        <v>16</v>
      </c>
      <c r="E325" s="234">
        <v>0</v>
      </c>
      <c r="F325" s="233">
        <v>2</v>
      </c>
      <c r="G325" s="234">
        <f>D325+E325</f>
        <v>16</v>
      </c>
      <c r="H325" s="14"/>
      <c r="I325" s="14" t="s">
        <v>65</v>
      </c>
      <c r="J325" s="14">
        <v>16</v>
      </c>
      <c r="K325" s="14">
        <v>16</v>
      </c>
      <c r="L325" s="14">
        <v>16</v>
      </c>
      <c r="M325" s="14"/>
      <c r="N325" s="19">
        <f>L325-G325</f>
        <v>0</v>
      </c>
      <c r="O325" s="63">
        <v>1.5</v>
      </c>
      <c r="P325" s="31">
        <f>G325*O325</f>
        <v>24</v>
      </c>
      <c r="R325" s="223">
        <v>1097897</v>
      </c>
    </row>
    <row r="326" spans="1:18" ht="12.75">
      <c r="A326" s="174" t="s">
        <v>649</v>
      </c>
      <c r="B326" s="17">
        <f>F326*$B$278</f>
        <v>8</v>
      </c>
      <c r="C326" s="17">
        <v>0</v>
      </c>
      <c r="D326" s="235">
        <f>B326+C326</f>
        <v>8</v>
      </c>
      <c r="E326" s="234">
        <v>0</v>
      </c>
      <c r="F326" s="233">
        <v>1</v>
      </c>
      <c r="G326" s="234">
        <f>D326+E326</f>
        <v>8</v>
      </c>
      <c r="H326" s="14"/>
      <c r="I326" s="14" t="s">
        <v>653</v>
      </c>
      <c r="J326" s="14">
        <v>16</v>
      </c>
      <c r="K326" s="14">
        <v>16</v>
      </c>
      <c r="L326" s="14">
        <v>16</v>
      </c>
      <c r="M326" s="14"/>
      <c r="N326" s="19">
        <f>L326-G326</f>
        <v>8</v>
      </c>
      <c r="O326" s="63">
        <v>5</v>
      </c>
      <c r="P326" s="31">
        <f>G326*O326</f>
        <v>40</v>
      </c>
      <c r="R326" s="155"/>
    </row>
    <row r="327" spans="1:19" ht="12.75">
      <c r="A327" s="174" t="s">
        <v>696</v>
      </c>
      <c r="B327" s="17">
        <f>F327*$B$278</f>
        <v>64</v>
      </c>
      <c r="C327" s="17">
        <v>0</v>
      </c>
      <c r="D327" s="235">
        <f>B327+C327</f>
        <v>64</v>
      </c>
      <c r="E327" s="234">
        <v>1</v>
      </c>
      <c r="F327" s="233">
        <v>8</v>
      </c>
      <c r="G327" s="234">
        <f>D327+E327</f>
        <v>65</v>
      </c>
      <c r="H327" s="14"/>
      <c r="I327" s="14" t="s">
        <v>205</v>
      </c>
      <c r="J327" s="14">
        <v>0</v>
      </c>
      <c r="K327" s="14">
        <v>100</v>
      </c>
      <c r="L327" s="14">
        <v>0</v>
      </c>
      <c r="M327" s="14"/>
      <c r="N327" s="19">
        <f>L327-G327</f>
        <v>-65</v>
      </c>
      <c r="O327" s="63">
        <v>6.2</v>
      </c>
      <c r="P327" s="31">
        <f>G327*O327</f>
        <v>403</v>
      </c>
      <c r="R327" s="155" t="s">
        <v>697</v>
      </c>
      <c r="S327" s="213">
        <v>2164482</v>
      </c>
    </row>
    <row r="328" spans="1:16" ht="12.75">
      <c r="A328" s="174"/>
      <c r="B328" s="17"/>
      <c r="C328" s="17"/>
      <c r="D328" s="235"/>
      <c r="E328" s="234"/>
      <c r="F328" s="233"/>
      <c r="G328" s="234"/>
      <c r="H328" s="14"/>
      <c r="I328" s="14"/>
      <c r="J328" s="14"/>
      <c r="K328" s="14"/>
      <c r="L328" s="14"/>
      <c r="M328" s="14"/>
      <c r="N328" s="19"/>
      <c r="O328" s="63"/>
      <c r="P328" s="31"/>
    </row>
    <row r="329" spans="1:19" ht="12.75">
      <c r="A329" s="174" t="s">
        <v>675</v>
      </c>
      <c r="B329" s="17">
        <v>6</v>
      </c>
      <c r="C329" s="17">
        <v>0</v>
      </c>
      <c r="D329" s="235">
        <f>B329+C329</f>
        <v>6</v>
      </c>
      <c r="E329" s="234">
        <v>0</v>
      </c>
      <c r="F329" s="233">
        <v>1</v>
      </c>
      <c r="G329" s="234">
        <f>D329+E329</f>
        <v>6</v>
      </c>
      <c r="H329" s="14"/>
      <c r="I329" s="14" t="s">
        <v>205</v>
      </c>
      <c r="J329" s="14">
        <v>5</v>
      </c>
      <c r="K329" s="14">
        <v>5</v>
      </c>
      <c r="L329" s="14">
        <v>5</v>
      </c>
      <c r="M329" s="14"/>
      <c r="N329" s="19">
        <f>L329-G329</f>
        <v>-1</v>
      </c>
      <c r="O329" s="63">
        <v>55.6</v>
      </c>
      <c r="P329" s="31">
        <f>G329*O329</f>
        <v>333.6</v>
      </c>
      <c r="S329" s="213">
        <v>2148215</v>
      </c>
    </row>
    <row r="330" spans="1:19" ht="12.75">
      <c r="A330" s="174" t="s">
        <v>676</v>
      </c>
      <c r="B330" s="17">
        <v>2</v>
      </c>
      <c r="C330" s="17">
        <v>0</v>
      </c>
      <c r="D330" s="235">
        <f>B330+C330</f>
        <v>2</v>
      </c>
      <c r="E330" s="234">
        <v>0</v>
      </c>
      <c r="F330" s="233">
        <v>1</v>
      </c>
      <c r="G330" s="234">
        <v>2</v>
      </c>
      <c r="H330" s="14"/>
      <c r="I330" s="14" t="s">
        <v>205</v>
      </c>
      <c r="J330" s="14">
        <v>3</v>
      </c>
      <c r="K330" s="14">
        <v>3</v>
      </c>
      <c r="L330" s="14">
        <v>3</v>
      </c>
      <c r="M330" s="14"/>
      <c r="N330" s="19">
        <f>L330-G330</f>
        <v>1</v>
      </c>
      <c r="O330" s="63">
        <v>29.9</v>
      </c>
      <c r="P330" s="31">
        <f>G330*O330</f>
        <v>59.8</v>
      </c>
      <c r="S330" s="213">
        <v>2148215</v>
      </c>
    </row>
    <row r="331" spans="1:19" ht="12.75">
      <c r="A331" s="174" t="s">
        <v>676</v>
      </c>
      <c r="B331" s="17">
        <v>2</v>
      </c>
      <c r="C331" s="17">
        <v>0</v>
      </c>
      <c r="D331" s="235">
        <v>8</v>
      </c>
      <c r="E331" s="234">
        <v>0</v>
      </c>
      <c r="F331" s="233">
        <v>1</v>
      </c>
      <c r="G331" s="234">
        <v>8</v>
      </c>
      <c r="H331" s="14"/>
      <c r="I331" s="14" t="s">
        <v>65</v>
      </c>
      <c r="J331" s="14">
        <v>8</v>
      </c>
      <c r="K331" s="14">
        <v>8</v>
      </c>
      <c r="L331" s="14">
        <v>8</v>
      </c>
      <c r="M331" s="14"/>
      <c r="N331" s="19">
        <f>L331-G331</f>
        <v>0</v>
      </c>
      <c r="O331" s="63">
        <v>266</v>
      </c>
      <c r="P331" s="31"/>
      <c r="S331" s="213">
        <v>2148215</v>
      </c>
    </row>
    <row r="332" spans="1:19" ht="12.75">
      <c r="A332" s="174"/>
      <c r="B332" s="17"/>
      <c r="C332" s="17"/>
      <c r="D332" s="235"/>
      <c r="E332" s="233"/>
      <c r="F332" s="233"/>
      <c r="G332" s="234"/>
      <c r="H332" s="14"/>
      <c r="I332" s="14"/>
      <c r="J332" s="14"/>
      <c r="K332" s="14"/>
      <c r="L332" s="14"/>
      <c r="M332" s="14"/>
      <c r="N332" s="19"/>
      <c r="O332" s="63"/>
      <c r="P332" s="31"/>
      <c r="S332" s="213"/>
    </row>
    <row r="333" spans="1:21" ht="12.75">
      <c r="A333" s="174" t="s">
        <v>832</v>
      </c>
      <c r="B333" s="17"/>
      <c r="C333" s="17"/>
      <c r="D333" s="23"/>
      <c r="E333" s="36"/>
      <c r="F333" s="36"/>
      <c r="G333" s="14"/>
      <c r="H333" s="14"/>
      <c r="I333" s="14"/>
      <c r="J333" s="14"/>
      <c r="K333" s="14"/>
      <c r="L333" s="14"/>
      <c r="M333" s="14"/>
      <c r="N333" s="19"/>
      <c r="O333" s="63"/>
      <c r="P333" s="31">
        <v>9839</v>
      </c>
      <c r="R333" s="342">
        <v>2206150</v>
      </c>
      <c r="T333" s="155"/>
      <c r="U333" s="230"/>
    </row>
    <row r="334" spans="1:18" ht="12.75">
      <c r="A334" s="174"/>
      <c r="B334" s="17"/>
      <c r="C334" s="17"/>
      <c r="D334" s="343"/>
      <c r="E334" s="36"/>
      <c r="F334" s="40"/>
      <c r="G334" s="40"/>
      <c r="H334" s="14"/>
      <c r="I334" s="14"/>
      <c r="J334" s="14"/>
      <c r="K334" s="14"/>
      <c r="L334" s="14"/>
      <c r="M334" s="56"/>
      <c r="N334" s="115"/>
      <c r="O334" s="344"/>
      <c r="P334" s="31"/>
      <c r="R334" s="342"/>
    </row>
    <row r="335" spans="1:19" ht="12.75">
      <c r="A335" s="50"/>
      <c r="B335" s="14"/>
      <c r="C335" s="14"/>
      <c r="D335" s="271" t="s">
        <v>291</v>
      </c>
      <c r="E335" s="272"/>
      <c r="F335" s="128">
        <f>SUM(F263:F329)</f>
        <v>427</v>
      </c>
      <c r="G335" s="195"/>
      <c r="H335" s="14"/>
      <c r="I335" s="14"/>
      <c r="J335" s="14"/>
      <c r="K335" s="14"/>
      <c r="L335" s="14"/>
      <c r="M335" s="271" t="s">
        <v>206</v>
      </c>
      <c r="N335" s="272"/>
      <c r="O335" s="121"/>
      <c r="P335" s="44">
        <f>SUM(P263:P333)/B262</f>
        <v>2775.319</v>
      </c>
      <c r="Q335" s="119"/>
      <c r="R335" s="193"/>
      <c r="S335" s="191"/>
    </row>
    <row r="336" spans="1:16" ht="12.75">
      <c r="A336" s="174"/>
      <c r="B336" s="17"/>
      <c r="C336" s="17"/>
      <c r="D336" s="23"/>
      <c r="E336" s="36"/>
      <c r="F336" s="36"/>
      <c r="G336" s="14"/>
      <c r="H336" s="14"/>
      <c r="I336" s="14"/>
      <c r="J336" s="14"/>
      <c r="K336" s="14"/>
      <c r="L336" s="14"/>
      <c r="M336" s="14"/>
      <c r="N336" s="19"/>
      <c r="O336" s="63"/>
      <c r="P336" s="31"/>
    </row>
    <row r="337" spans="1:16" ht="12.75">
      <c r="A337" s="174"/>
      <c r="B337" s="17"/>
      <c r="C337" s="17"/>
      <c r="D337" s="23"/>
      <c r="E337" s="36"/>
      <c r="F337" s="36"/>
      <c r="G337" s="14"/>
      <c r="H337" s="14"/>
      <c r="I337" s="14"/>
      <c r="J337" s="14"/>
      <c r="K337" s="14"/>
      <c r="L337" s="14"/>
      <c r="M337" s="14"/>
      <c r="N337" s="19"/>
      <c r="O337" s="63"/>
      <c r="P337" s="31"/>
    </row>
    <row r="338" spans="1:16" ht="12.75">
      <c r="A338" s="174"/>
      <c r="B338" s="17"/>
      <c r="C338" s="17"/>
      <c r="D338" s="23"/>
      <c r="E338" s="36"/>
      <c r="F338" s="36"/>
      <c r="G338" s="14"/>
      <c r="H338" s="14"/>
      <c r="I338" s="14"/>
      <c r="J338" s="14"/>
      <c r="K338" s="14"/>
      <c r="L338" s="14"/>
      <c r="M338" s="14"/>
      <c r="N338" s="19"/>
      <c r="O338" s="63"/>
      <c r="P338" s="31"/>
    </row>
    <row r="339" spans="1:19" ht="12.75">
      <c r="A339" s="50"/>
      <c r="B339" s="14"/>
      <c r="C339" s="14"/>
      <c r="D339" s="23"/>
      <c r="E339" s="36"/>
      <c r="F339" s="14"/>
      <c r="G339" s="14"/>
      <c r="H339" s="14"/>
      <c r="I339" s="14"/>
      <c r="J339" s="14"/>
      <c r="K339" s="14"/>
      <c r="L339" s="14"/>
      <c r="M339" s="14"/>
      <c r="N339" s="19"/>
      <c r="O339" s="24"/>
      <c r="P339" s="29"/>
      <c r="Q339" s="110"/>
      <c r="R339" s="181"/>
      <c r="S339" s="181"/>
    </row>
    <row r="340" spans="1:19" ht="13.5" thickBot="1">
      <c r="A340" s="201" t="s">
        <v>13</v>
      </c>
      <c r="B340" s="202"/>
      <c r="C340" s="202"/>
      <c r="D340" s="203">
        <f>SUM(SUM(D6:D105)+SUM(D109:D117)+SUM(D119:D124)+SUM(D127:D157)+SUM(D262:D335)+SUM(D336:D339))</f>
        <v>570775.2999999996</v>
      </c>
      <c r="E340" s="204">
        <f>SUBTOTAL(109,E2:E339)</f>
        <v>30136.950999999986</v>
      </c>
      <c r="F340" s="204"/>
      <c r="G340" s="205">
        <f>SUM(SUM(G6:G105)+SUM(G109:G117)+SUM(G119:G124)+SUM(G127:G157)+SUM(G262:G335)+SUM(G336:G339))</f>
        <v>600489.642</v>
      </c>
      <c r="H340" s="204"/>
      <c r="I340" s="204"/>
      <c r="J340" s="204"/>
      <c r="K340" s="205">
        <f>SUM(SUM(K6:K105)+SUM(K109:K117)+SUM(K119:K124)+SUM(K127:K157)+SUM(K262:K335)+SUM(K336:K339))</f>
        <v>809809</v>
      </c>
      <c r="L340" s="204"/>
      <c r="M340" s="204"/>
      <c r="N340" s="206"/>
      <c r="O340" s="207">
        <f>SUBTOTAL(109,O2:O339)</f>
        <v>5499.002421696166</v>
      </c>
      <c r="P340" s="208">
        <f>SUBTOTAL(109,P2:P104,P107:P116,P119:P162,P168:P257,P263:P331)</f>
        <v>1926418.6971489047</v>
      </c>
      <c r="Q340" s="209"/>
      <c r="R340" s="210"/>
      <c r="S340" s="194"/>
    </row>
  </sheetData>
  <mergeCells count="12">
    <mergeCell ref="M105:N105"/>
    <mergeCell ref="D105:E105"/>
    <mergeCell ref="M117:N117"/>
    <mergeCell ref="U140:U145"/>
    <mergeCell ref="P140:P145"/>
    <mergeCell ref="S140:S145"/>
    <mergeCell ref="M165:N165"/>
    <mergeCell ref="D165:E165"/>
    <mergeCell ref="M259:N259"/>
    <mergeCell ref="M261:N261"/>
    <mergeCell ref="D335:E335"/>
    <mergeCell ref="M335:N335"/>
  </mergeCells>
  <hyperlinks>
    <hyperlink ref="R131" r:id="rId1" display="http://focus.ti.com/docs/prod/folders/print/tlk1501.html"/>
    <hyperlink ref="R134" r:id="rId2" display="http://ab-div-bdi-bl-blm.web.cern.ch/ab-div-bdi-bl-blm/BLMTC_Design/pdf_files/Datasheets/TXP0036.pdf"/>
    <hyperlink ref="R139" r:id="rId3" display="http://www.cmac.com/mt/databook/oscillators/smd/spxo/iqxo_70.html"/>
    <hyperlink ref="R133" r:id="rId4" display="http://ab-div-bdi-bl-blm.web.cern.ch/ab-div-bdi-bl-blm/BLMTC_Design/pdf_files/Datasheets/MX71436.pdf"/>
    <hyperlink ref="R125" r:id="rId5" display="EDA-00780"/>
    <hyperlink ref="R109" r:id="rId6" display="http://proj-gol.web.cern.ch/proj-gol/"/>
    <hyperlink ref="R121" r:id="rId7" display="http://ab-div-bdi-bl-blm.web.cern.ch/ab-div-bdi-bl-blm/Electronics/BLM_Mezzanine/mezza_xtra_parts/connectors/Molex71439.pdf"/>
    <hyperlink ref="R120" r:id="rId8" display="http://www.alsc.com/pdf/sram.pdf/fs/as7c331mpfs32a-36a_v2.3.pdf"/>
    <hyperlink ref="R119" r:id="rId9" display="http://altera.com/products/devices/stratix/stx-index.jsp"/>
    <hyperlink ref="R110" r:id="rId10" display="http://cms-tk-opto.web.cern.ch/cms-tk-opto/tk/components/laserpill.html"/>
    <hyperlink ref="R106" r:id="rId11" display="http://cms-tk-opto.web.cern.ch/cms-tk-opto/ecal/components/goh.html"/>
    <hyperlink ref="R118" r:id="rId12" display="EDA-00998"/>
    <hyperlink ref="R65" r:id="rId13" display="http://edhcat.cern.ch/edhcat/Browser?command=searchItems&amp;scem=10.03.04.500.2"/>
    <hyperlink ref="R66" r:id="rId14" display="http://edhcat.cern.ch/edhcat/Browser?command=searchItems&amp;scem=10.03.04.133.5"/>
    <hyperlink ref="R67" r:id="rId15" display="http://edhcat.cern.ch/edhcat/Browser?command=searchItems&amp;scem=09.61.33.215.0"/>
    <hyperlink ref="R72" r:id="rId16" display="http://edhcat.cern.ch/edhcat/Browser?command=searchItems&amp;scem=11.24.05.300.6"/>
    <hyperlink ref="R70" r:id="rId17" display="http://edhcat.cern.ch/edhcat/Browser?command=searchItems&amp;scem=11.24.05.151.1"/>
    <hyperlink ref="R79" r:id="rId18" display="http://edhcat.cern.ch/edhcat/Browser?command=searchItems&amp;scem=11.24.05.412.9"/>
    <hyperlink ref="R68" r:id="rId19" display="http://edhcat.cern.ch/edhcat/Browser?command=searchItems&amp;scem=11.24.05.247.4"/>
    <hyperlink ref="R80" r:id="rId20" display="http://edhcat.cern.ch/edhcat/Browser?command=searchItems&amp;scem=11.24.05.351.5"/>
    <hyperlink ref="R69" r:id="rId21" display="http://edhcat.cern.ch/edhcat/Browser?command=searchItems&amp;scem=11.24.05.356.0"/>
    <hyperlink ref="R82" r:id="rId22" display="http://edhcat.cern.ch/edhcat/Browser?command=searchItems&amp;scem=11.24.05.500.0"/>
    <hyperlink ref="R83" r:id="rId23" display="http://edhcat.cern.ch/edhcat/Browser?command=searchItems&amp;scem=11.24.05.400.3"/>
    <hyperlink ref="R96" r:id="rId24" display="http://edhcat.cern.ch/edhcat/Browser?command=searchItems&amp;scem=11.24.05.391.7"/>
    <hyperlink ref="R99" r:id="rId25" display="http://edhcat.cern.ch/edhcat/Browser?command=searchItems&amp;scem=11.24.05.333.7"/>
    <hyperlink ref="R71" r:id="rId26" display="http://edhcat.cern.ch/edhcat/Browser?command=searchItems&amp;scem=11.24.05.000.5"/>
    <hyperlink ref="R87" r:id="rId27" display="http://edhcat.cern.ch/edhcat/Browser?command=searchItems&amp;scem=11.24.05.422.7"/>
    <hyperlink ref="R73" r:id="rId28" display="http://edhcat.cern.ch/edhcat/Browser?command=searchItems&amp;scem=11.24.05.239.4"/>
    <hyperlink ref="R76" r:id="rId29" display="http://edhcat.cern.ch/edhcat/Browser?command=searchItems&amp;scem=11.24.05.315.9"/>
    <hyperlink ref="R11" r:id="rId30" display="http://www.apw.com/raptor/pdf/pdf1-846.pdf"/>
    <hyperlink ref="R49" r:id="rId31" display="http://www.naisweb.com/e/connecte/con_eng/pdf/con_eng_np3.pdf"/>
    <hyperlink ref="R39" r:id="rId32" display="http://proj-kchip.web.cern.ch/proj-Kchip/preshower/doc/AD41240%20Manual%20v0.2.pdf"/>
    <hyperlink ref="R48" r:id="rId33" display="http://focus.ti.com/lit/ds/symlink/opa627.pdf"/>
    <hyperlink ref="R45" r:id="rId34" display="http://www.semiconductors.philips.com/acrobat_download/datasheets/NE521_2.pdf"/>
    <hyperlink ref="R42" r:id="rId35" display="http://www.analog.com/UploadedFiles/Data_Sheets/4283875071479AD5346_7_8_0.pdf"/>
    <hyperlink ref="R44" r:id="rId36" display="http://www.semiconductors.philips.com/acrobat_download/datasheets/74HC_HCT123_3.pdf"/>
    <hyperlink ref="R43" r:id="rId37" display="http://focus.ti.com/lit/ds/symlink/ths4141.pdf"/>
    <hyperlink ref="R46" r:id="rId38" display="http://focus.ti.com/lit/ds/symlink/tl072.pdf"/>
    <hyperlink ref="R41" r:id="rId39" display="http://cache.national.com/ds/LM/LM4140.pdf"/>
    <hyperlink ref="R40" r:id="rId40" display="http://cache.national.com/ds/LM/LMV331.pdf"/>
    <hyperlink ref="R52" r:id="rId41" display="http://www.cmac.com/mt/databook/oscillators/semtech/cfps-72.pdf"/>
    <hyperlink ref="R61" r:id="rId42" display="http://www.vishay.com/docs/70257/70257.pdf"/>
    <hyperlink ref="R36" r:id="rId43" display="http://www.semiconductors.philips.com/acrobat_download/datasheets/BAV199_4.pdf"/>
    <hyperlink ref="R37" r:id="rId44" display="http://www.semiconductors.philips.com/acrobat_download/datasheets/BAV99_4.pdf"/>
    <hyperlink ref="R54" r:id="rId45" display="http://www.epcos.com/inf/50/db/ntc_02/00600061.pdf"/>
    <hyperlink ref="R50" r:id="rId46" display="http://www.vishay.com/docs/51009/tsm4.pdf"/>
    <hyperlink ref="R51" r:id="rId47" display="http://www.vishay.com/docs/51009/tsm4.pdf"/>
    <hyperlink ref="R53" r:id="rId48" display="http://www.willow.co.uk/CHS.pdf"/>
    <hyperlink ref="R26" r:id="rId49" display="http://www.kemet.com/kemet/web/homepage/kechome.nsf/vapubfilesname/F3102T495.pdf/$file/F3102T495.pdf"/>
    <hyperlink ref="R27" r:id="rId50" display="http://www.murata.com/catalog/c02e11.pdf#page=14"/>
    <hyperlink ref="R38" r:id="rId51" display="http://www.actel.com/documents/SXA_DS.pdf"/>
    <hyperlink ref="R29" r:id="rId52" display="http://www.farnell.com/datasheets/57604.pdf"/>
    <hyperlink ref="R6" r:id="rId53" display="https://edms.cern.ch/file/446068/6/EDA-00593-V6_mfg.pdf"/>
    <hyperlink ref="S131" r:id="rId54" display="https://edh.cern.ch/Document/DAI/2025559"/>
    <hyperlink ref="S132" r:id="rId55" display="https://edh.cern.ch/Document/DAI/2025559"/>
    <hyperlink ref="S137" r:id="rId56" display="2011788"/>
    <hyperlink ref="S139" r:id="rId57" display="https://edh.cern.ch/Document/DAI/2028759"/>
    <hyperlink ref="S133" r:id="rId58" display="1904928"/>
    <hyperlink ref="S152" r:id="rId59" display="2048849"/>
    <hyperlink ref="S153" r:id="rId60" display="2048849"/>
    <hyperlink ref="R97" r:id="rId61" display="http://edhcat.cern.ch/edhcat/Browser?command=searchItems&amp;scem=11.24.05.391.7"/>
    <hyperlink ref="R98" r:id="rId62" display="http://edhcat.cern.ch/edhcat/Browser?command=searchItems&amp;scem=11.24.05.391.7"/>
    <hyperlink ref="R84:R86" r:id="rId63" display="http://edhcat.cern.ch/edhcat/Browser?command=searchItems&amp;scem=11.24.05.400.3"/>
    <hyperlink ref="R81" r:id="rId64" display="http://edhcat.cern.ch/edhcat/Browser?command=searchItems&amp;scem=11.24.05.351.5"/>
    <hyperlink ref="R88" r:id="rId65" display="http://edhcat.cern.ch/edhcat/Browser?command=searchItems&amp;scem=11.24.05.422.7"/>
    <hyperlink ref="R146" r:id="rId66" display="http://ab-div-bdi-bl-blm.web.cern.ch/ab-div-bdi-bl-blm/BLMTC_Design/pdf_files/Datasheets/mic39300.pdf"/>
    <hyperlink ref="S146" r:id="rId67" display="https://edh.cern.ch/Document/DAI/2025637"/>
    <hyperlink ref="S138" r:id="rId68" display="2117073"/>
    <hyperlink ref="S156" r:id="rId69" display="2096838"/>
    <hyperlink ref="S140" r:id="rId70" display="2117042"/>
    <hyperlink ref="T131" r:id="rId71" display="2117030"/>
    <hyperlink ref="R7" r:id="rId72" display="https://edms.cern.ch/file/446069/6/EDA-00593-V6"/>
    <hyperlink ref="S149" r:id="rId73" display="2114830"/>
    <hyperlink ref="S130" r:id="rId74" display="2115775"/>
    <hyperlink ref="S128" r:id="rId75" display="https://edh.cern.ch/Document/DAI/2115620"/>
    <hyperlink ref="S129" r:id="rId76" display="https://edh.cern.ch/Document/DAI/2115620"/>
    <hyperlink ref="R262" r:id="rId77" display="EDA-01329"/>
    <hyperlink ref="S159" r:id="rId78" display="2048849"/>
    <hyperlink ref="S160" r:id="rId79" display="2048849"/>
    <hyperlink ref="S161" r:id="rId80" display="2048849"/>
    <hyperlink ref="S162" r:id="rId81" display="2048849"/>
    <hyperlink ref="S136" r:id="rId82" display="2164788"/>
    <hyperlink ref="T136" r:id="rId83" display="2164819"/>
    <hyperlink ref="S157" r:id="rId84" display="2132679"/>
    <hyperlink ref="R201" r:id="rId85" display="http://fr.farnell.com/jsp/endecaSearch/partDetail.jsp?SKU=2293717"/>
    <hyperlink ref="S185" r:id="rId86" display="2315851"/>
    <hyperlink ref="S182" r:id="rId87" display="2295717"/>
    <hyperlink ref="S186" r:id="rId88" display="\2310843"/>
    <hyperlink ref="S189" r:id="rId89" display="2313789"/>
    <hyperlink ref="S218" r:id="rId90" display="2315742"/>
    <hyperlink ref="S220" r:id="rId91" display="2315742"/>
    <hyperlink ref="S221" r:id="rId92" display="2315742"/>
    <hyperlink ref="S222" r:id="rId93" display="https://edh.cern.ch/Document/2310843"/>
    <hyperlink ref="S223" r:id="rId94" display="2315742"/>
    <hyperlink ref="S224" r:id="rId95" display="https://edh.cern.ch/Document/2310843"/>
    <hyperlink ref="S174" r:id="rId96" display="2315742"/>
    <hyperlink ref="S229" r:id="rId97" display="2315742"/>
    <hyperlink ref="S230" r:id="rId98" display="2315742"/>
    <hyperlink ref="S183" r:id="rId99" display="2313828"/>
    <hyperlink ref="S191" r:id="rId100" display="https://edh.cern.ch/Document/2310843"/>
    <hyperlink ref="S243" r:id="rId101" display="https://edh.cern.ch/Document/2310843"/>
    <hyperlink ref="S196" r:id="rId102" display="2315742"/>
    <hyperlink ref="S193" r:id="rId103" display="https://edh.cern.ch/Document/2310843"/>
    <hyperlink ref="S197" r:id="rId104" display="2315742"/>
    <hyperlink ref="S194" r:id="rId105" display="https://edh.cern.ch/Document/2317458"/>
    <hyperlink ref="S195" r:id="rId106" display="https://edh.cern.ch/Document/2317458"/>
    <hyperlink ref="S200" r:id="rId107" display="https://edh.cern.ch/Document/2310843"/>
    <hyperlink ref="S202" r:id="rId108" display="https://edh.cern.ch/Document/2310843"/>
    <hyperlink ref="I201" r:id="rId109" display="http://fr.farnell.com/jsp/endecaSearch/partDetail.jsp?SKU=2293717"/>
    <hyperlink ref="Q184" r:id="rId110" display="javascript:openPunchOutItemDescription('http://fr.farnell.com/jsp/endecaSearch/partDetail.jsp?SKU=5396141',%20'FARNELL')"/>
    <hyperlink ref="S172" r:id="rId111" display="2361480"/>
    <hyperlink ref="S171" r:id="rId112" display="2361480"/>
    <hyperlink ref="R204" r:id="rId113" display="http://fr.farnell.com/jsp/endecaSearch/partDetail.jsp?SKU=3558289"/>
    <hyperlink ref="Q204" r:id="rId114" display="http://fr.farnell.com/jsp/endecaSearch/partDetail.jsp?SKU=1102969"/>
    <hyperlink ref="R177" r:id="rId115" display="javascript:showLine('175-9630');"/>
    <hyperlink ref="R187" r:id="rId116" display="info@telemeter.ch / 50pcs for CHF 1215.0"/>
    <hyperlink ref="S215" r:id="rId117" display="https://edh.cern.ch/Document/2367682"/>
    <hyperlink ref="S173" r:id="rId118" display="https://edh.cern.ch/Document/2367682"/>
    <hyperlink ref="S179" r:id="rId119" display="https://edh.cern.ch/Document/2367713"/>
    <hyperlink ref="S184" r:id="rId120" display="https://edh.cern.ch/Document/2366389"/>
    <hyperlink ref="S177" r:id="rId121" display="https://edh.cern.ch/Document/2363144"/>
    <hyperlink ref="S198" r:id="rId122" display="https://edh.cern.ch/Document/2363144"/>
    <hyperlink ref="S216" r:id="rId123" display="https://edh.cern.ch/Document/2363144"/>
    <hyperlink ref="S204" r:id="rId124" display="https://edh.cern.ch/Document/2363144"/>
    <hyperlink ref="S207" r:id="rId125" display="https://edh.cern.ch/Document/2363144"/>
    <hyperlink ref="S201" r:id="rId126" display="https://edh.cern.ch/Document/2363144"/>
    <hyperlink ref="S205" r:id="rId127" display="https://edh.cern.ch/Document/2363144"/>
    <hyperlink ref="S176" r:id="rId128" display="https://edh.cern.ch/Document/2363144"/>
    <hyperlink ref="S233" r:id="rId129" display="https://edh.cern.ch/Document/2368082"/>
    <hyperlink ref="S228" r:id="rId130" display="https://edh.cern.ch/Document/2367510"/>
    <hyperlink ref="S232" r:id="rId131" display="https://edh.cern.ch/Document/2368082"/>
    <hyperlink ref="S235" r:id="rId132" display="https://edh.cern.ch/Document/2368082"/>
    <hyperlink ref="S236" r:id="rId133" display="https://edh.cern.ch/Document/2368082"/>
    <hyperlink ref="S239" r:id="rId134" display="https://edh.cern.ch/Document/2368082"/>
    <hyperlink ref="S241" r:id="rId135" display="https://edh.cern.ch/Document/2368082"/>
    <hyperlink ref="S246" r:id="rId136" display="https://edh.cern.ch/Document/2368082"/>
    <hyperlink ref="S249" r:id="rId137" display="https://edh.cern.ch/Document/2368082"/>
    <hyperlink ref="S219" r:id="rId138" display="https://edh.cern.ch/Document/2368082"/>
    <hyperlink ref="S225" r:id="rId139" display="2482523"/>
    <hyperlink ref="T205" r:id="rId140" display="2482523"/>
    <hyperlink ref="S199" r:id="rId141" display="2482523"/>
    <hyperlink ref="S175" r:id="rId142" display="2482523"/>
    <hyperlink ref="T176" r:id="rId143" display="2482523"/>
    <hyperlink ref="T177" r:id="rId144" display="2482523"/>
    <hyperlink ref="S226" r:id="rId145" display="2482523"/>
    <hyperlink ref="S227" r:id="rId146" display="2482523"/>
    <hyperlink ref="S180" r:id="rId147" display="2482523"/>
    <hyperlink ref="S211" r:id="rId148" display="2550428"/>
    <hyperlink ref="S214" r:id="rId149" display="2512235"/>
    <hyperlink ref="S212" r:id="rId150" display="2550254"/>
    <hyperlink ref="S213" r:id="rId151" display="2550254"/>
    <hyperlink ref="S190" r:id="rId152" display="2512010"/>
    <hyperlink ref="S203" r:id="rId153" display="https://edh.cern.ch/Document/2582410"/>
    <hyperlink ref="S217" r:id="rId154" display="https://edh.cern.ch/Document/2582410"/>
    <hyperlink ref="R217" r:id="rId155" display="javascript:openPunchOutItemDescription('http://fr.farnell.com/jsp/endecaSearch/partDetail.jsp?SKU=8734038',%20'FARNELL')"/>
    <hyperlink ref="R203" r:id="rId156" display="javascript:openPunchOutItemDescription('http://fr.farnell.com/jsp/endecaSearch/partDetail.jsp?SKU=1438439',%20'FARNELL')"/>
    <hyperlink ref="S247" r:id="rId157" display="https://edh.cern.ch/Document/2310843"/>
    <hyperlink ref="R242" r:id="rId158" display="javascript:showPage('258725')"/>
    <hyperlink ref="R247" r:id="rId159" display="javascript:showPage('258737')"/>
    <hyperlink ref="R248" r:id="rId160" display="javascript:showPage('258743')"/>
    <hyperlink ref="R250" r:id="rId161" display="javascript:showPage('258747')"/>
    <hyperlink ref="R251" r:id="rId162" display="javascript:showPage('258757')"/>
    <hyperlink ref="R254" r:id="rId163" display="javascript:showPage('258766')"/>
    <hyperlink ref="R252" r:id="rId164" display="javascript:showPage('258790')"/>
    <hyperlink ref="S242" r:id="rId165" display="https://edh.cern.ch/Document/2637569"/>
    <hyperlink ref="T248" r:id="rId166" display="https://edh.cern.ch/Document/2637569"/>
    <hyperlink ref="T243" r:id="rId167" display="https://edh.cern.ch/Document/2637569"/>
    <hyperlink ref="T247" r:id="rId168" display="https://edh.cern.ch/Document/2637569"/>
    <hyperlink ref="S250" r:id="rId169" display="https://edh.cern.ch/Document/2637569"/>
    <hyperlink ref="T174" r:id="rId170" display="https://edh.cern.ch/Document/2637569"/>
    <hyperlink ref="T257" r:id="rId171" display="https://edh.cern.ch/Document/2637569"/>
    <hyperlink ref="S257" r:id="rId172" display="javascript:openPunchOutItemDescription('http://fr.farnell.com/jsp/endecaSearch/partDetail.jsp?SKU=3086252',%20'FARNELL')"/>
    <hyperlink ref="T211" r:id="rId173" display="https://edh.cern.ch/Document/2637569"/>
    <hyperlink ref="T202" r:id="rId174" display="https://edh.cern.ch/Document/2637569"/>
    <hyperlink ref="T200" r:id="rId175" display="https://edh.cern.ch/Document/2637569"/>
    <hyperlink ref="S256" r:id="rId176" display="https://edh.cern.ch/Document/2639275"/>
    <hyperlink ref="S255" r:id="rId177" display="https://edh.cern.ch/Document/2639275"/>
    <hyperlink ref="R244" r:id="rId178" display="https://edh.cern.ch/Document/2639275"/>
    <hyperlink ref="R273" r:id="rId179" display="http://siteconnect.premierfarnell.com/product.asp?catalog%5Fname=CERN+FR+FIO+0303+Prods&amp;category%5Fname=&amp;product%5Fid=9994360"/>
    <hyperlink ref="R269" r:id="rId180" display="http://siteconnect.premierfarnell.com/product.asp?catalog%5Fname=CERN+FR+FIO+0303+Prods&amp;category%5Fname=&amp;product%5Fid=8396906"/>
    <hyperlink ref="R268" r:id="rId181" display="http://siteconnect.premierfarnell.com/product.asp?catalog%5Fname=CERN+FR+FIO+0303+Prods&amp;category%5Fname=&amp;product%5Fid=8454876"/>
    <hyperlink ref="R274" r:id="rId182" display="http://siteconnect.premierfarnell.com/product.asp?catalog%5Fname=CERN+FR+FIO+0303+Prods&amp;category%5Fname=&amp;product%5Fid=9490027"/>
    <hyperlink ref="R325" r:id="rId183" display="http://siteconnect.premierfarnell.com/product.asp?catalog%5Fname=CERN+FR+FIO+0303+Prods&amp;category%5Fname=&amp;product%5Fid=1097897"/>
    <hyperlink ref="R277" r:id="rId184" display="http://siteconnect.premierfarnell.com/product.asp?catalog%5Fname=CERN+FR+FIO+0303+Prods&amp;category%5Fname=&amp;product%5Fid=1103066"/>
    <hyperlink ref="R267" r:id="rId185" display="http://siteconnect.premierfarnell.com/product.asp?catalog%5Fname=CERN+FR+FIO+0303+Prods&amp;category%5Fname=&amp;product%5Fid=9713565"/>
    <hyperlink ref="R275" r:id="rId186" display="http://siteconnect.premierfarnell.com/product.asp?catalog%5Fname=CERN+FR+FIO+0303+Prods&amp;category%5Fname=&amp;product%5Fid=1007554"/>
    <hyperlink ref="S309" r:id="rId187" display="2143140"/>
    <hyperlink ref="S310" r:id="rId188" display="2143140"/>
    <hyperlink ref="S291" r:id="rId189" display="2143140"/>
    <hyperlink ref="S290" r:id="rId190" display="2143140"/>
    <hyperlink ref="S289" r:id="rId191" display="2143140"/>
    <hyperlink ref="S287" r:id="rId192" display="2143140"/>
    <hyperlink ref="S266" r:id="rId193" display="2136758"/>
    <hyperlink ref="R264" r:id="rId194" display="www.kanda.com"/>
    <hyperlink ref="R263" r:id="rId195" display="www.zerko.ch"/>
    <hyperlink ref="S264" r:id="rId196" display="2121411"/>
    <hyperlink ref="S268" r:id="rId197" display="2142389"/>
    <hyperlink ref="S269" r:id="rId198" display="2142389"/>
    <hyperlink ref="S330" r:id="rId199" display="2148215"/>
    <hyperlink ref="S317" r:id="rId200" display="2147756"/>
    <hyperlink ref="S316" r:id="rId201" display="2147756"/>
    <hyperlink ref="S313" r:id="rId202" display="2147756"/>
    <hyperlink ref="S311" r:id="rId203" display="2147756"/>
    <hyperlink ref="S283" r:id="rId204" display="2147756"/>
    <hyperlink ref="S284" r:id="rId205" display="2147756"/>
    <hyperlink ref="S285" r:id="rId206" display="2147756"/>
    <hyperlink ref="S286" r:id="rId207" display="2147756"/>
    <hyperlink ref="S315" r:id="rId208" display="2147756"/>
    <hyperlink ref="S307" r:id="rId209" display="2143140"/>
    <hyperlink ref="S327" r:id="rId210" display="2164482"/>
    <hyperlink ref="S293" r:id="rId211" display="2164482"/>
    <hyperlink ref="S294" r:id="rId212" display="2164482"/>
    <hyperlink ref="S295" r:id="rId213" display="2164482"/>
    <hyperlink ref="S296" r:id="rId214" display="2164482"/>
    <hyperlink ref="S298" r:id="rId215" display="2164642"/>
    <hyperlink ref="S299" r:id="rId216" display="2164642"/>
    <hyperlink ref="S300" r:id="rId217" display="2164642"/>
    <hyperlink ref="S304" r:id="rId218" display="2164642"/>
    <hyperlink ref="S312" r:id="rId219" display="2164642"/>
    <hyperlink ref="S318" r:id="rId220" display="2164642"/>
    <hyperlink ref="S319" r:id="rId221" display="2164642"/>
    <hyperlink ref="S320" r:id="rId222" display="2164642"/>
    <hyperlink ref="S321" r:id="rId223" display="2164642"/>
    <hyperlink ref="S322" r:id="rId224" display="2164642"/>
    <hyperlink ref="S323" r:id="rId225" display="2164642"/>
    <hyperlink ref="S276" r:id="rId226" display="2148215"/>
    <hyperlink ref="S329" r:id="rId227" display="2148215"/>
    <hyperlink ref="S331" r:id="rId228" display="2148215"/>
    <hyperlink ref="S263" r:id="rId229" display="2119716"/>
    <hyperlink ref="R333" r:id="rId230" display="2206150"/>
  </hyperlinks>
  <printOptions/>
  <pageMargins left="0.3" right="0.21" top="0.3937007874015748" bottom="0.3937007874015748" header="0.11811023622047245" footer="0.11811023622047245"/>
  <pageSetup fitToHeight="2" horizontalDpi="355" verticalDpi="355" orientation="landscape" paperSize="9" scale="45" r:id="rId234"/>
  <ignoredErrors>
    <ignoredError sqref="E106 D52 D49 D11 D6 D61 D65 D67" formula="1"/>
  </ignoredErrors>
  <drawing r:id="rId233"/>
  <legacyDrawing r:id="rId232"/>
</worksheet>
</file>

<file path=xl/worksheets/sheet2.xml><?xml version="1.0" encoding="utf-8"?>
<worksheet xmlns="http://schemas.openxmlformats.org/spreadsheetml/2006/main" xmlns:r="http://schemas.openxmlformats.org/officeDocument/2006/relationships">
  <dimension ref="A1:S552"/>
  <sheetViews>
    <sheetView workbookViewId="0" topLeftCell="A67">
      <selection activeCell="C84" sqref="C84"/>
    </sheetView>
  </sheetViews>
  <sheetFormatPr defaultColWidth="9.140625" defaultRowHeight="12.75"/>
  <cols>
    <col min="1" max="1" width="13.28125" style="104" customWidth="1"/>
    <col min="2" max="2" width="6.00390625" style="104" customWidth="1"/>
    <col min="3" max="3" width="14.7109375" style="104" customWidth="1"/>
    <col min="4" max="4" width="39.28125" style="104" bestFit="1" customWidth="1"/>
    <col min="5" max="5" width="16.28125" style="104" bestFit="1" customWidth="1"/>
    <col min="6" max="6" width="27.28125" style="104" bestFit="1" customWidth="1"/>
    <col min="7" max="7" width="24.57421875" style="74" bestFit="1" customWidth="1"/>
    <col min="8" max="8" width="17.421875" style="74" bestFit="1" customWidth="1"/>
    <col min="9" max="9" width="10.8515625" style="74" customWidth="1"/>
    <col min="10" max="16384" width="9.140625" style="74" customWidth="1"/>
  </cols>
  <sheetData>
    <row r="1" spans="1:15" ht="20.25">
      <c r="A1" s="289" t="s">
        <v>294</v>
      </c>
      <c r="B1" s="290"/>
      <c r="C1" s="290"/>
      <c r="D1" s="290"/>
      <c r="E1" s="290"/>
      <c r="F1" s="290"/>
      <c r="G1" s="290"/>
      <c r="H1" s="291"/>
      <c r="I1" s="73"/>
      <c r="J1" s="73"/>
      <c r="K1" s="73"/>
      <c r="L1" s="73"/>
      <c r="M1" s="73"/>
      <c r="N1" s="73"/>
      <c r="O1" s="73"/>
    </row>
    <row r="2" spans="1:15" ht="46.5" customHeight="1" thickBot="1">
      <c r="A2" s="292" t="s">
        <v>295</v>
      </c>
      <c r="B2" s="293"/>
      <c r="C2" s="293"/>
      <c r="D2" s="293"/>
      <c r="E2" s="293"/>
      <c r="F2" s="293"/>
      <c r="G2" s="294"/>
      <c r="H2" s="295"/>
      <c r="I2" s="73"/>
      <c r="J2" s="73"/>
      <c r="K2" s="73"/>
      <c r="L2" s="73"/>
      <c r="M2" s="73"/>
      <c r="N2" s="73"/>
      <c r="O2" s="73"/>
    </row>
    <row r="3" spans="1:15" ht="15" customHeight="1">
      <c r="A3" s="296"/>
      <c r="B3" s="298" t="s">
        <v>207</v>
      </c>
      <c r="C3" s="299"/>
      <c r="D3" s="300" t="s">
        <v>296</v>
      </c>
      <c r="E3" s="301"/>
      <c r="F3" s="302"/>
      <c r="G3" s="129" t="s">
        <v>297</v>
      </c>
      <c r="H3" s="130" t="s">
        <v>298</v>
      </c>
      <c r="I3" s="73"/>
      <c r="J3" s="73"/>
      <c r="K3" s="73"/>
      <c r="L3" s="73"/>
      <c r="M3" s="73"/>
      <c r="N3" s="73"/>
      <c r="O3" s="73"/>
    </row>
    <row r="4" spans="1:15" ht="15" customHeight="1">
      <c r="A4" s="296"/>
      <c r="B4" s="303" t="s">
        <v>30</v>
      </c>
      <c r="C4" s="304"/>
      <c r="D4" s="305">
        <v>38779</v>
      </c>
      <c r="E4" s="306"/>
      <c r="F4" s="307"/>
      <c r="G4" s="75" t="s">
        <v>299</v>
      </c>
      <c r="H4" s="76" t="s">
        <v>300</v>
      </c>
      <c r="I4" s="73"/>
      <c r="J4" s="73"/>
      <c r="K4" s="73"/>
      <c r="L4" s="73"/>
      <c r="M4" s="73"/>
      <c r="N4" s="73"/>
      <c r="O4" s="73"/>
    </row>
    <row r="5" spans="1:15" ht="15" customHeight="1" thickBot="1">
      <c r="A5" s="296"/>
      <c r="B5" s="308" t="s">
        <v>301</v>
      </c>
      <c r="C5" s="309"/>
      <c r="D5" s="277" t="s">
        <v>302</v>
      </c>
      <c r="E5" s="278"/>
      <c r="F5" s="279"/>
      <c r="G5" s="75" t="s">
        <v>303</v>
      </c>
      <c r="H5" s="76" t="s">
        <v>304</v>
      </c>
      <c r="I5" s="73"/>
      <c r="J5" s="73"/>
      <c r="K5" s="73"/>
      <c r="L5" s="73"/>
      <c r="M5" s="73"/>
      <c r="N5" s="73"/>
      <c r="O5" s="73"/>
    </row>
    <row r="6" spans="1:15" ht="15" customHeight="1" thickBot="1">
      <c r="A6" s="297"/>
      <c r="B6" s="280" t="s">
        <v>209</v>
      </c>
      <c r="C6" s="281"/>
      <c r="D6" s="282" t="s">
        <v>305</v>
      </c>
      <c r="E6" s="283"/>
      <c r="F6" s="283"/>
      <c r="G6" s="77" t="s">
        <v>306</v>
      </c>
      <c r="H6" s="78" t="s">
        <v>307</v>
      </c>
      <c r="I6" s="73"/>
      <c r="J6" s="73"/>
      <c r="K6" s="73"/>
      <c r="L6" s="73"/>
      <c r="M6" s="73"/>
      <c r="N6" s="73"/>
      <c r="O6" s="73"/>
    </row>
    <row r="7" spans="1:15" ht="15" customHeight="1" thickBot="1">
      <c r="A7" s="79" t="s">
        <v>210</v>
      </c>
      <c r="B7" s="79" t="s">
        <v>211</v>
      </c>
      <c r="C7" s="79" t="s">
        <v>212</v>
      </c>
      <c r="D7" s="80" t="s">
        <v>213</v>
      </c>
      <c r="E7" s="79" t="s">
        <v>32</v>
      </c>
      <c r="F7" s="284" t="s">
        <v>214</v>
      </c>
      <c r="G7" s="285"/>
      <c r="H7" s="131" t="s">
        <v>215</v>
      </c>
      <c r="I7" s="73"/>
      <c r="J7" s="73"/>
      <c r="K7" s="73"/>
      <c r="L7" s="73"/>
      <c r="M7" s="73"/>
      <c r="N7" s="73"/>
      <c r="O7" s="73"/>
    </row>
    <row r="8" spans="1:19" s="35" customFormat="1" ht="18">
      <c r="A8" s="286" t="s">
        <v>216</v>
      </c>
      <c r="B8" s="287"/>
      <c r="C8" s="287"/>
      <c r="D8" s="287"/>
      <c r="E8" s="287"/>
      <c r="F8" s="287"/>
      <c r="G8" s="287"/>
      <c r="H8" s="288"/>
      <c r="I8" s="73"/>
      <c r="J8" s="33"/>
      <c r="K8" s="33"/>
      <c r="L8" s="33"/>
      <c r="M8" s="34"/>
      <c r="N8" s="34"/>
      <c r="O8" s="34"/>
      <c r="P8" s="34"/>
      <c r="Q8" s="34"/>
      <c r="R8" s="34"/>
      <c r="S8" s="34"/>
    </row>
    <row r="9" spans="1:9" ht="12.75">
      <c r="A9" s="81" t="s">
        <v>308</v>
      </c>
      <c r="B9" s="82" t="s">
        <v>227</v>
      </c>
      <c r="C9" s="82" t="s">
        <v>79</v>
      </c>
      <c r="D9" s="83" t="s">
        <v>309</v>
      </c>
      <c r="E9" s="82" t="s">
        <v>309</v>
      </c>
      <c r="F9" s="92" t="s">
        <v>310</v>
      </c>
      <c r="G9" s="85"/>
      <c r="H9" s="32"/>
      <c r="I9" s="86"/>
    </row>
    <row r="10" spans="1:9" ht="38.25">
      <c r="A10" s="87" t="s">
        <v>311</v>
      </c>
      <c r="B10" s="88" t="s">
        <v>312</v>
      </c>
      <c r="C10" s="88" t="s">
        <v>79</v>
      </c>
      <c r="D10" s="89" t="s">
        <v>223</v>
      </c>
      <c r="E10" s="88" t="s">
        <v>46</v>
      </c>
      <c r="F10" s="90" t="s">
        <v>45</v>
      </c>
      <c r="G10" s="96"/>
      <c r="H10" s="88" t="s">
        <v>47</v>
      </c>
      <c r="I10" s="86"/>
    </row>
    <row r="11" spans="1:9" ht="331.5">
      <c r="A11" s="81" t="s">
        <v>313</v>
      </c>
      <c r="B11" s="82" t="s">
        <v>314</v>
      </c>
      <c r="C11" s="82" t="s">
        <v>79</v>
      </c>
      <c r="D11" s="83" t="s">
        <v>77</v>
      </c>
      <c r="E11" s="82" t="s">
        <v>78</v>
      </c>
      <c r="F11" s="92" t="s">
        <v>315</v>
      </c>
      <c r="G11" s="94" t="s">
        <v>316</v>
      </c>
      <c r="H11" s="82" t="s">
        <v>317</v>
      </c>
      <c r="I11" s="86"/>
    </row>
    <row r="12" spans="1:9" ht="12.75">
      <c r="A12" s="87" t="s">
        <v>318</v>
      </c>
      <c r="B12" s="88" t="s">
        <v>227</v>
      </c>
      <c r="C12" s="95" t="s">
        <v>119</v>
      </c>
      <c r="D12" s="89" t="s">
        <v>120</v>
      </c>
      <c r="E12" s="88" t="s">
        <v>42</v>
      </c>
      <c r="F12" s="97"/>
      <c r="G12" s="96"/>
      <c r="H12" s="88" t="s">
        <v>317</v>
      </c>
      <c r="I12" s="86"/>
    </row>
    <row r="13" spans="1:9" ht="51">
      <c r="A13" s="81" t="s">
        <v>319</v>
      </c>
      <c r="B13" s="82" t="s">
        <v>320</v>
      </c>
      <c r="C13" s="132" t="s">
        <v>121</v>
      </c>
      <c r="D13" s="83" t="s">
        <v>120</v>
      </c>
      <c r="E13" s="82" t="s">
        <v>44</v>
      </c>
      <c r="F13" s="84"/>
      <c r="G13" s="85"/>
      <c r="H13" s="82" t="s">
        <v>317</v>
      </c>
      <c r="I13" s="86"/>
    </row>
    <row r="14" spans="1:9" ht="25.5">
      <c r="A14" s="87" t="s">
        <v>321</v>
      </c>
      <c r="B14" s="88" t="s">
        <v>322</v>
      </c>
      <c r="C14" s="88" t="s">
        <v>79</v>
      </c>
      <c r="D14" s="89" t="s">
        <v>80</v>
      </c>
      <c r="E14" s="88" t="s">
        <v>81</v>
      </c>
      <c r="F14" s="97"/>
      <c r="G14" s="96"/>
      <c r="H14" s="88" t="s">
        <v>43</v>
      </c>
      <c r="I14" s="86"/>
    </row>
    <row r="15" spans="1:9" ht="25.5">
      <c r="A15" s="81" t="s">
        <v>323</v>
      </c>
      <c r="B15" s="82" t="s">
        <v>324</v>
      </c>
      <c r="C15" s="82" t="s">
        <v>79</v>
      </c>
      <c r="D15" s="83" t="s">
        <v>325</v>
      </c>
      <c r="E15" s="82" t="s">
        <v>42</v>
      </c>
      <c r="F15" s="92" t="s">
        <v>326</v>
      </c>
      <c r="G15" s="94" t="s">
        <v>327</v>
      </c>
      <c r="H15" s="82" t="s">
        <v>328</v>
      </c>
      <c r="I15" s="86"/>
    </row>
    <row r="16" spans="1:9" ht="127.5">
      <c r="A16" s="87" t="s">
        <v>329</v>
      </c>
      <c r="B16" s="88" t="s">
        <v>330</v>
      </c>
      <c r="C16" s="95" t="s">
        <v>126</v>
      </c>
      <c r="D16" s="89" t="s">
        <v>120</v>
      </c>
      <c r="E16" s="88" t="s">
        <v>81</v>
      </c>
      <c r="F16" s="97"/>
      <c r="G16" s="96"/>
      <c r="H16" s="88" t="s">
        <v>317</v>
      </c>
      <c r="I16" s="86"/>
    </row>
    <row r="17" spans="1:9" ht="25.5">
      <c r="A17" s="81" t="s">
        <v>331</v>
      </c>
      <c r="B17" s="82" t="s">
        <v>332</v>
      </c>
      <c r="C17" s="132" t="s">
        <v>122</v>
      </c>
      <c r="D17" s="83" t="s">
        <v>120</v>
      </c>
      <c r="E17" s="82" t="s">
        <v>123</v>
      </c>
      <c r="F17" s="84"/>
      <c r="G17" s="85"/>
      <c r="H17" s="82" t="s">
        <v>317</v>
      </c>
      <c r="I17" s="86"/>
    </row>
    <row r="18" spans="1:9" ht="409.5">
      <c r="A18" s="133" t="s">
        <v>333</v>
      </c>
      <c r="B18" s="88" t="s">
        <v>334</v>
      </c>
      <c r="C18" s="95" t="s">
        <v>335</v>
      </c>
      <c r="D18" s="89" t="s">
        <v>336</v>
      </c>
      <c r="E18" s="88" t="s">
        <v>42</v>
      </c>
      <c r="F18" s="90" t="s">
        <v>337</v>
      </c>
      <c r="G18" s="91" t="s">
        <v>338</v>
      </c>
      <c r="H18" s="88" t="s">
        <v>43</v>
      </c>
      <c r="I18" s="86"/>
    </row>
    <row r="19" spans="1:9" ht="63.75">
      <c r="A19" s="81" t="s">
        <v>339</v>
      </c>
      <c r="B19" s="82" t="s">
        <v>312</v>
      </c>
      <c r="C19" s="132" t="s">
        <v>124</v>
      </c>
      <c r="D19" s="83" t="s">
        <v>120</v>
      </c>
      <c r="E19" s="82" t="s">
        <v>125</v>
      </c>
      <c r="F19" s="84"/>
      <c r="G19" s="85"/>
      <c r="H19" s="82" t="s">
        <v>317</v>
      </c>
      <c r="I19" s="86"/>
    </row>
    <row r="20" spans="1:9" ht="51">
      <c r="A20" s="87" t="s">
        <v>340</v>
      </c>
      <c r="B20" s="88" t="s">
        <v>320</v>
      </c>
      <c r="C20" s="95" t="s">
        <v>127</v>
      </c>
      <c r="D20" s="89" t="s">
        <v>120</v>
      </c>
      <c r="E20" s="88" t="s">
        <v>128</v>
      </c>
      <c r="F20" s="90" t="s">
        <v>341</v>
      </c>
      <c r="G20" s="96"/>
      <c r="H20" s="88" t="s">
        <v>317</v>
      </c>
      <c r="I20" s="86"/>
    </row>
    <row r="21" spans="1:9" ht="51">
      <c r="A21" s="81" t="s">
        <v>342</v>
      </c>
      <c r="B21" s="82" t="s">
        <v>320</v>
      </c>
      <c r="C21" s="82" t="s">
        <v>79</v>
      </c>
      <c r="D21" s="83" t="s">
        <v>120</v>
      </c>
      <c r="E21" s="82" t="s">
        <v>129</v>
      </c>
      <c r="F21" s="84"/>
      <c r="G21" s="85"/>
      <c r="H21" s="82" t="s">
        <v>317</v>
      </c>
      <c r="I21" s="86"/>
    </row>
    <row r="22" spans="1:9" ht="63.75">
      <c r="A22" s="87" t="s">
        <v>343</v>
      </c>
      <c r="B22" s="88" t="s">
        <v>332</v>
      </c>
      <c r="C22" s="88" t="s">
        <v>79</v>
      </c>
      <c r="D22" s="89" t="s">
        <v>88</v>
      </c>
      <c r="E22" s="93" t="s">
        <v>194</v>
      </c>
      <c r="F22" s="90" t="s">
        <v>344</v>
      </c>
      <c r="G22" s="91" t="s">
        <v>194</v>
      </c>
      <c r="H22" s="88" t="s">
        <v>85</v>
      </c>
      <c r="I22" s="86"/>
    </row>
    <row r="23" spans="1:9" ht="51">
      <c r="A23" s="81" t="s">
        <v>87</v>
      </c>
      <c r="B23" s="82" t="s">
        <v>320</v>
      </c>
      <c r="C23" s="82" t="s">
        <v>79</v>
      </c>
      <c r="D23" s="83" t="s">
        <v>84</v>
      </c>
      <c r="E23" s="134" t="s">
        <v>86</v>
      </c>
      <c r="F23" s="92" t="s">
        <v>345</v>
      </c>
      <c r="G23" s="94" t="s">
        <v>86</v>
      </c>
      <c r="H23" s="82" t="s">
        <v>85</v>
      </c>
      <c r="I23" s="86"/>
    </row>
    <row r="24" spans="1:9" ht="12.75">
      <c r="A24" s="87" t="s">
        <v>93</v>
      </c>
      <c r="B24" s="88" t="s">
        <v>227</v>
      </c>
      <c r="C24" s="88" t="s">
        <v>79</v>
      </c>
      <c r="D24" s="89" t="s">
        <v>92</v>
      </c>
      <c r="E24" s="135" t="s">
        <v>91</v>
      </c>
      <c r="F24" s="90" t="s">
        <v>346</v>
      </c>
      <c r="G24" s="91" t="s">
        <v>91</v>
      </c>
      <c r="H24" s="88" t="s">
        <v>347</v>
      </c>
      <c r="I24" s="86"/>
    </row>
    <row r="25" spans="1:9" ht="25.5">
      <c r="A25" s="81" t="s">
        <v>102</v>
      </c>
      <c r="B25" s="82" t="s">
        <v>222</v>
      </c>
      <c r="C25" s="82" t="s">
        <v>79</v>
      </c>
      <c r="D25" s="83" t="s">
        <v>100</v>
      </c>
      <c r="E25" s="134" t="s">
        <v>348</v>
      </c>
      <c r="F25" s="92" t="s">
        <v>349</v>
      </c>
      <c r="G25" s="94" t="s">
        <v>348</v>
      </c>
      <c r="H25" s="82" t="s">
        <v>101</v>
      </c>
      <c r="I25" s="86"/>
    </row>
    <row r="26" spans="1:9" ht="38.25">
      <c r="A26" s="87" t="s">
        <v>350</v>
      </c>
      <c r="B26" s="88" t="s">
        <v>312</v>
      </c>
      <c r="C26" s="88" t="s">
        <v>79</v>
      </c>
      <c r="D26" s="89" t="s">
        <v>89</v>
      </c>
      <c r="E26" s="135" t="s">
        <v>90</v>
      </c>
      <c r="F26" s="90" t="s">
        <v>351</v>
      </c>
      <c r="G26" s="91" t="s">
        <v>90</v>
      </c>
      <c r="H26" s="88" t="s">
        <v>352</v>
      </c>
      <c r="I26" s="86"/>
    </row>
    <row r="27" spans="1:9" ht="25.5">
      <c r="A27" s="81" t="s">
        <v>353</v>
      </c>
      <c r="B27" s="82" t="s">
        <v>227</v>
      </c>
      <c r="C27" s="82" t="s">
        <v>79</v>
      </c>
      <c r="D27" s="83" t="s">
        <v>354</v>
      </c>
      <c r="E27" s="134" t="s">
        <v>355</v>
      </c>
      <c r="F27" s="92" t="s">
        <v>351</v>
      </c>
      <c r="G27" s="94" t="s">
        <v>355</v>
      </c>
      <c r="H27" s="82" t="s">
        <v>352</v>
      </c>
      <c r="I27" s="86"/>
    </row>
    <row r="28" spans="1:9" ht="25.5">
      <c r="A28" s="87" t="s">
        <v>99</v>
      </c>
      <c r="B28" s="88" t="s">
        <v>227</v>
      </c>
      <c r="C28" s="88" t="s">
        <v>79</v>
      </c>
      <c r="D28" s="89" t="s">
        <v>97</v>
      </c>
      <c r="E28" s="135" t="s">
        <v>356</v>
      </c>
      <c r="F28" s="90" t="s">
        <v>357</v>
      </c>
      <c r="G28" s="91" t="s">
        <v>356</v>
      </c>
      <c r="H28" s="88" t="s">
        <v>358</v>
      </c>
      <c r="I28" s="86"/>
    </row>
    <row r="29" spans="1:9" ht="63.75">
      <c r="A29" s="81" t="s">
        <v>359</v>
      </c>
      <c r="B29" s="82" t="s">
        <v>320</v>
      </c>
      <c r="C29" s="82" t="s">
        <v>79</v>
      </c>
      <c r="D29" s="83" t="s">
        <v>110</v>
      </c>
      <c r="E29" s="134" t="s">
        <v>111</v>
      </c>
      <c r="F29" s="92" t="s">
        <v>360</v>
      </c>
      <c r="G29" s="94" t="s">
        <v>111</v>
      </c>
      <c r="H29" s="82" t="s">
        <v>54</v>
      </c>
      <c r="I29" s="33"/>
    </row>
    <row r="30" spans="1:9" ht="25.5">
      <c r="A30" s="87" t="s">
        <v>361</v>
      </c>
      <c r="B30" s="88" t="s">
        <v>225</v>
      </c>
      <c r="C30" s="88" t="s">
        <v>79</v>
      </c>
      <c r="D30" s="89" t="s">
        <v>108</v>
      </c>
      <c r="E30" s="135" t="s">
        <v>362</v>
      </c>
      <c r="F30" s="90" t="s">
        <v>360</v>
      </c>
      <c r="G30" s="91" t="s">
        <v>362</v>
      </c>
      <c r="H30" s="88" t="s">
        <v>363</v>
      </c>
      <c r="I30" s="86"/>
    </row>
    <row r="31" spans="1:9" ht="25.5">
      <c r="A31" s="81" t="s">
        <v>364</v>
      </c>
      <c r="B31" s="82" t="s">
        <v>225</v>
      </c>
      <c r="C31" s="82" t="s">
        <v>79</v>
      </c>
      <c r="D31" s="83" t="s">
        <v>106</v>
      </c>
      <c r="E31" s="134" t="s">
        <v>365</v>
      </c>
      <c r="F31" s="92" t="s">
        <v>366</v>
      </c>
      <c r="G31" s="94" t="s">
        <v>365</v>
      </c>
      <c r="H31" s="82" t="s">
        <v>367</v>
      </c>
      <c r="I31" s="86"/>
    </row>
    <row r="32" spans="1:9" ht="38.25">
      <c r="A32" s="87" t="s">
        <v>368</v>
      </c>
      <c r="B32" s="88" t="s">
        <v>225</v>
      </c>
      <c r="C32" s="88" t="s">
        <v>79</v>
      </c>
      <c r="D32" s="89" t="s">
        <v>103</v>
      </c>
      <c r="E32" s="135" t="s">
        <v>105</v>
      </c>
      <c r="F32" s="90" t="s">
        <v>369</v>
      </c>
      <c r="G32" s="91" t="s">
        <v>105</v>
      </c>
      <c r="H32" s="88" t="s">
        <v>104</v>
      </c>
      <c r="I32" s="86"/>
    </row>
    <row r="33" spans="1:9" ht="12.75">
      <c r="A33" s="81" t="s">
        <v>96</v>
      </c>
      <c r="B33" s="82" t="s">
        <v>370</v>
      </c>
      <c r="C33" s="82" t="s">
        <v>79</v>
      </c>
      <c r="D33" s="83" t="s">
        <v>371</v>
      </c>
      <c r="E33" s="82" t="s">
        <v>372</v>
      </c>
      <c r="F33" s="92" t="s">
        <v>349</v>
      </c>
      <c r="G33" s="94" t="s">
        <v>95</v>
      </c>
      <c r="H33" s="82" t="s">
        <v>94</v>
      </c>
      <c r="I33" s="86"/>
    </row>
    <row r="34" spans="1:9" ht="12.75">
      <c r="A34" s="87" t="s">
        <v>373</v>
      </c>
      <c r="B34" s="88" t="s">
        <v>320</v>
      </c>
      <c r="C34" s="88" t="s">
        <v>79</v>
      </c>
      <c r="D34" s="89" t="s">
        <v>374</v>
      </c>
      <c r="E34" s="135" t="s">
        <v>375</v>
      </c>
      <c r="F34" s="90" t="s">
        <v>376</v>
      </c>
      <c r="G34" s="91" t="s">
        <v>375</v>
      </c>
      <c r="H34" s="88" t="s">
        <v>377</v>
      </c>
      <c r="I34" s="86"/>
    </row>
    <row r="35" spans="1:9" ht="12.75">
      <c r="A35" s="81" t="s">
        <v>83</v>
      </c>
      <c r="B35" s="82" t="s">
        <v>222</v>
      </c>
      <c r="C35" s="82" t="s">
        <v>79</v>
      </c>
      <c r="D35" s="83" t="s">
        <v>378</v>
      </c>
      <c r="E35" s="134" t="s">
        <v>82</v>
      </c>
      <c r="F35" s="92" t="s">
        <v>379</v>
      </c>
      <c r="G35" s="94" t="s">
        <v>82</v>
      </c>
      <c r="H35" s="32"/>
      <c r="I35" s="86"/>
    </row>
    <row r="36" spans="1:9" ht="12.75">
      <c r="A36" s="87" t="s">
        <v>133</v>
      </c>
      <c r="B36" s="88" t="s">
        <v>227</v>
      </c>
      <c r="C36" s="95" t="s">
        <v>130</v>
      </c>
      <c r="D36" s="89" t="s">
        <v>131</v>
      </c>
      <c r="E36" s="93"/>
      <c r="F36" s="90" t="s">
        <v>380</v>
      </c>
      <c r="G36" s="91" t="s">
        <v>132</v>
      </c>
      <c r="H36" s="93"/>
      <c r="I36" s="86"/>
    </row>
    <row r="37" spans="1:9" ht="51">
      <c r="A37" s="81" t="s">
        <v>381</v>
      </c>
      <c r="B37" s="82" t="s">
        <v>320</v>
      </c>
      <c r="C37" s="82" t="s">
        <v>79</v>
      </c>
      <c r="D37" s="83" t="s">
        <v>112</v>
      </c>
      <c r="E37" s="82" t="s">
        <v>113</v>
      </c>
      <c r="F37" s="92" t="s">
        <v>382</v>
      </c>
      <c r="G37" s="94" t="s">
        <v>383</v>
      </c>
      <c r="H37" s="82" t="s">
        <v>384</v>
      </c>
      <c r="I37" s="86"/>
    </row>
    <row r="38" spans="1:9" ht="51">
      <c r="A38" s="87" t="s">
        <v>385</v>
      </c>
      <c r="B38" s="88" t="s">
        <v>320</v>
      </c>
      <c r="C38" s="88" t="s">
        <v>79</v>
      </c>
      <c r="D38" s="89" t="s">
        <v>112</v>
      </c>
      <c r="E38" s="88" t="s">
        <v>171</v>
      </c>
      <c r="F38" s="90" t="s">
        <v>382</v>
      </c>
      <c r="G38" s="91" t="s">
        <v>386</v>
      </c>
      <c r="H38" s="88" t="s">
        <v>384</v>
      </c>
      <c r="I38" s="86"/>
    </row>
    <row r="39" spans="1:9" ht="12.75">
      <c r="A39" s="136"/>
      <c r="B39" s="136"/>
      <c r="C39" s="136"/>
      <c r="D39" s="136"/>
      <c r="E39" s="136"/>
      <c r="F39" s="136"/>
      <c r="G39" s="137"/>
      <c r="H39" s="137"/>
      <c r="I39" s="33"/>
    </row>
    <row r="40" spans="1:9" ht="12.75">
      <c r="A40" s="87" t="s">
        <v>114</v>
      </c>
      <c r="B40" s="88" t="s">
        <v>227</v>
      </c>
      <c r="C40" s="88" t="s">
        <v>79</v>
      </c>
      <c r="D40" s="89" t="s">
        <v>233</v>
      </c>
      <c r="E40" s="88" t="s">
        <v>387</v>
      </c>
      <c r="F40" s="90" t="s">
        <v>234</v>
      </c>
      <c r="G40" s="91" t="s">
        <v>388</v>
      </c>
      <c r="H40" s="93"/>
      <c r="I40" s="86"/>
    </row>
    <row r="41" spans="1:9" ht="63.75">
      <c r="A41" s="81" t="s">
        <v>389</v>
      </c>
      <c r="B41" s="82" t="s">
        <v>218</v>
      </c>
      <c r="C41" s="82" t="s">
        <v>79</v>
      </c>
      <c r="D41" s="83" t="s">
        <v>390</v>
      </c>
      <c r="E41" s="82" t="s">
        <v>117</v>
      </c>
      <c r="F41" s="92" t="s">
        <v>391</v>
      </c>
      <c r="G41" s="94" t="s">
        <v>392</v>
      </c>
      <c r="H41" s="82" t="s">
        <v>393</v>
      </c>
      <c r="I41" s="86"/>
    </row>
    <row r="42" spans="1:9" ht="102">
      <c r="A42" s="87" t="s">
        <v>394</v>
      </c>
      <c r="B42" s="88" t="s">
        <v>395</v>
      </c>
      <c r="C42" s="88" t="s">
        <v>79</v>
      </c>
      <c r="D42" s="89" t="s">
        <v>139</v>
      </c>
      <c r="E42" s="93"/>
      <c r="F42" s="97"/>
      <c r="G42" s="96"/>
      <c r="H42" s="88" t="s">
        <v>396</v>
      </c>
      <c r="I42" s="86"/>
    </row>
    <row r="43" spans="1:9" ht="204">
      <c r="A43" s="81" t="s">
        <v>397</v>
      </c>
      <c r="B43" s="82" t="s">
        <v>330</v>
      </c>
      <c r="C43" s="132" t="s">
        <v>156</v>
      </c>
      <c r="D43" s="83" t="s">
        <v>134</v>
      </c>
      <c r="E43" s="82" t="s">
        <v>157</v>
      </c>
      <c r="F43" s="92" t="s">
        <v>50</v>
      </c>
      <c r="G43" s="94" t="s">
        <v>398</v>
      </c>
      <c r="H43" s="82" t="s">
        <v>396</v>
      </c>
      <c r="I43" s="86"/>
    </row>
    <row r="44" spans="1:9" ht="51">
      <c r="A44" s="87" t="s">
        <v>399</v>
      </c>
      <c r="B44" s="88" t="s">
        <v>320</v>
      </c>
      <c r="C44" s="95" t="s">
        <v>160</v>
      </c>
      <c r="D44" s="89" t="s">
        <v>134</v>
      </c>
      <c r="E44" s="88" t="s">
        <v>161</v>
      </c>
      <c r="F44" s="90" t="s">
        <v>50</v>
      </c>
      <c r="G44" s="91" t="s">
        <v>398</v>
      </c>
      <c r="H44" s="88" t="s">
        <v>396</v>
      </c>
      <c r="I44" s="86"/>
    </row>
    <row r="45" spans="1:9" ht="63.75">
      <c r="A45" s="81" t="s">
        <v>400</v>
      </c>
      <c r="B45" s="82" t="s">
        <v>401</v>
      </c>
      <c r="C45" s="132" t="s">
        <v>142</v>
      </c>
      <c r="D45" s="83" t="s">
        <v>134</v>
      </c>
      <c r="E45" s="82" t="s">
        <v>143</v>
      </c>
      <c r="F45" s="92" t="s">
        <v>50</v>
      </c>
      <c r="G45" s="94" t="s">
        <v>398</v>
      </c>
      <c r="H45" s="82" t="s">
        <v>396</v>
      </c>
      <c r="I45" s="86"/>
    </row>
    <row r="46" spans="1:9" ht="127.5">
      <c r="A46" s="87" t="s">
        <v>402</v>
      </c>
      <c r="B46" s="88" t="s">
        <v>403</v>
      </c>
      <c r="C46" s="95" t="s">
        <v>144</v>
      </c>
      <c r="D46" s="89" t="s">
        <v>145</v>
      </c>
      <c r="E46" s="88" t="s">
        <v>146</v>
      </c>
      <c r="F46" s="90" t="s">
        <v>50</v>
      </c>
      <c r="G46" s="91" t="s">
        <v>398</v>
      </c>
      <c r="H46" s="88" t="s">
        <v>396</v>
      </c>
      <c r="I46" s="86"/>
    </row>
    <row r="47" spans="1:9" ht="127.5">
      <c r="A47" s="81" t="s">
        <v>404</v>
      </c>
      <c r="B47" s="82" t="s">
        <v>403</v>
      </c>
      <c r="C47" s="132" t="s">
        <v>163</v>
      </c>
      <c r="D47" s="83" t="s">
        <v>134</v>
      </c>
      <c r="E47" s="82" t="s">
        <v>113</v>
      </c>
      <c r="F47" s="92" t="s">
        <v>50</v>
      </c>
      <c r="G47" s="94" t="s">
        <v>398</v>
      </c>
      <c r="H47" s="82" t="s">
        <v>396</v>
      </c>
      <c r="I47" s="86"/>
    </row>
    <row r="48" spans="1:9" ht="51">
      <c r="A48" s="87" t="s">
        <v>405</v>
      </c>
      <c r="B48" s="88" t="s">
        <v>320</v>
      </c>
      <c r="C48" s="95" t="s">
        <v>149</v>
      </c>
      <c r="D48" s="89" t="s">
        <v>134</v>
      </c>
      <c r="E48" s="88" t="s">
        <v>150</v>
      </c>
      <c r="F48" s="90" t="s">
        <v>50</v>
      </c>
      <c r="G48" s="91" t="s">
        <v>398</v>
      </c>
      <c r="H48" s="88" t="s">
        <v>396</v>
      </c>
      <c r="I48" s="86"/>
    </row>
    <row r="49" spans="1:9" ht="51">
      <c r="A49" s="81" t="s">
        <v>406</v>
      </c>
      <c r="B49" s="82" t="s">
        <v>320</v>
      </c>
      <c r="C49" s="132" t="s">
        <v>407</v>
      </c>
      <c r="D49" s="83" t="s">
        <v>408</v>
      </c>
      <c r="E49" s="82" t="s">
        <v>157</v>
      </c>
      <c r="F49" s="92" t="s">
        <v>344</v>
      </c>
      <c r="G49" s="94" t="s">
        <v>409</v>
      </c>
      <c r="H49" s="82" t="s">
        <v>410</v>
      </c>
      <c r="I49" s="86"/>
    </row>
    <row r="50" spans="1:9" ht="51">
      <c r="A50" s="87" t="s">
        <v>411</v>
      </c>
      <c r="B50" s="88" t="s">
        <v>320</v>
      </c>
      <c r="C50" s="95" t="s">
        <v>412</v>
      </c>
      <c r="D50" s="89" t="s">
        <v>408</v>
      </c>
      <c r="E50" s="88" t="s">
        <v>151</v>
      </c>
      <c r="F50" s="90" t="s">
        <v>344</v>
      </c>
      <c r="G50" s="91" t="s">
        <v>413</v>
      </c>
      <c r="H50" s="93"/>
      <c r="I50" s="86"/>
    </row>
    <row r="51" spans="1:9" ht="12.75">
      <c r="A51" s="81" t="s">
        <v>414</v>
      </c>
      <c r="B51" s="82" t="s">
        <v>227</v>
      </c>
      <c r="C51" s="132" t="s">
        <v>152</v>
      </c>
      <c r="D51" s="83" t="s">
        <v>134</v>
      </c>
      <c r="E51" s="82" t="s">
        <v>153</v>
      </c>
      <c r="F51" s="92" t="s">
        <v>50</v>
      </c>
      <c r="G51" s="94" t="s">
        <v>398</v>
      </c>
      <c r="H51" s="82" t="s">
        <v>396</v>
      </c>
      <c r="I51" s="86"/>
    </row>
    <row r="52" spans="1:9" ht="25.5">
      <c r="A52" s="87" t="s">
        <v>415</v>
      </c>
      <c r="B52" s="88" t="s">
        <v>225</v>
      </c>
      <c r="C52" s="95" t="s">
        <v>416</v>
      </c>
      <c r="D52" s="89" t="s">
        <v>134</v>
      </c>
      <c r="E52" s="88" t="s">
        <v>417</v>
      </c>
      <c r="F52" s="90" t="s">
        <v>50</v>
      </c>
      <c r="G52" s="91" t="s">
        <v>398</v>
      </c>
      <c r="H52" s="88" t="s">
        <v>396</v>
      </c>
      <c r="I52" s="86"/>
    </row>
    <row r="53" spans="1:9" ht="12.75">
      <c r="A53" s="81" t="s">
        <v>418</v>
      </c>
      <c r="B53" s="82" t="s">
        <v>218</v>
      </c>
      <c r="C53" s="132" t="s">
        <v>419</v>
      </c>
      <c r="D53" s="83" t="s">
        <v>134</v>
      </c>
      <c r="E53" s="82" t="s">
        <v>420</v>
      </c>
      <c r="F53" s="92" t="s">
        <v>50</v>
      </c>
      <c r="G53" s="94" t="s">
        <v>398</v>
      </c>
      <c r="H53" s="82" t="s">
        <v>396</v>
      </c>
      <c r="I53" s="86"/>
    </row>
    <row r="54" spans="1:9" ht="12.75">
      <c r="A54" s="87" t="s">
        <v>421</v>
      </c>
      <c r="B54" s="88" t="s">
        <v>222</v>
      </c>
      <c r="C54" s="95" t="s">
        <v>154</v>
      </c>
      <c r="D54" s="89" t="s">
        <v>134</v>
      </c>
      <c r="E54" s="88" t="s">
        <v>155</v>
      </c>
      <c r="F54" s="90" t="s">
        <v>50</v>
      </c>
      <c r="G54" s="91" t="s">
        <v>398</v>
      </c>
      <c r="H54" s="88" t="s">
        <v>396</v>
      </c>
      <c r="I54" s="86"/>
    </row>
    <row r="55" spans="1:9" ht="127.5">
      <c r="A55" s="81" t="s">
        <v>422</v>
      </c>
      <c r="B55" s="82" t="s">
        <v>403</v>
      </c>
      <c r="C55" s="132" t="s">
        <v>158</v>
      </c>
      <c r="D55" s="83" t="s">
        <v>134</v>
      </c>
      <c r="E55" s="82" t="s">
        <v>159</v>
      </c>
      <c r="F55" s="92" t="s">
        <v>50</v>
      </c>
      <c r="G55" s="94" t="s">
        <v>398</v>
      </c>
      <c r="H55" s="82" t="s">
        <v>396</v>
      </c>
      <c r="I55" s="86"/>
    </row>
    <row r="56" spans="1:9" ht="25.5">
      <c r="A56" s="87" t="s">
        <v>423</v>
      </c>
      <c r="B56" s="88" t="s">
        <v>312</v>
      </c>
      <c r="C56" s="95" t="s">
        <v>424</v>
      </c>
      <c r="D56" s="89" t="s">
        <v>134</v>
      </c>
      <c r="E56" s="88" t="s">
        <v>425</v>
      </c>
      <c r="F56" s="90" t="s">
        <v>50</v>
      </c>
      <c r="G56" s="91" t="s">
        <v>398</v>
      </c>
      <c r="H56" s="88" t="s">
        <v>396</v>
      </c>
      <c r="I56" s="86"/>
    </row>
    <row r="57" spans="1:9" ht="127.5">
      <c r="A57" s="81" t="s">
        <v>426</v>
      </c>
      <c r="B57" s="82" t="s">
        <v>403</v>
      </c>
      <c r="C57" s="132" t="s">
        <v>162</v>
      </c>
      <c r="D57" s="83" t="s">
        <v>134</v>
      </c>
      <c r="E57" s="82" t="s">
        <v>48</v>
      </c>
      <c r="F57" s="92" t="s">
        <v>50</v>
      </c>
      <c r="G57" s="94" t="s">
        <v>398</v>
      </c>
      <c r="H57" s="82" t="s">
        <v>396</v>
      </c>
      <c r="I57" s="86"/>
    </row>
    <row r="58" spans="1:9" ht="51">
      <c r="A58" s="87" t="s">
        <v>427</v>
      </c>
      <c r="B58" s="88" t="s">
        <v>320</v>
      </c>
      <c r="C58" s="95" t="s">
        <v>135</v>
      </c>
      <c r="D58" s="89" t="s">
        <v>134</v>
      </c>
      <c r="E58" s="88" t="s">
        <v>136</v>
      </c>
      <c r="F58" s="90" t="s">
        <v>50</v>
      </c>
      <c r="G58" s="91" t="s">
        <v>398</v>
      </c>
      <c r="H58" s="88" t="s">
        <v>396</v>
      </c>
      <c r="I58" s="86"/>
    </row>
    <row r="59" spans="1:9" ht="12.75">
      <c r="A59" s="81" t="s">
        <v>428</v>
      </c>
      <c r="B59" s="82" t="s">
        <v>227</v>
      </c>
      <c r="C59" s="132" t="s">
        <v>429</v>
      </c>
      <c r="D59" s="83" t="s">
        <v>134</v>
      </c>
      <c r="E59" s="82" t="s">
        <v>430</v>
      </c>
      <c r="F59" s="92" t="s">
        <v>50</v>
      </c>
      <c r="G59" s="94" t="s">
        <v>398</v>
      </c>
      <c r="H59" s="82" t="s">
        <v>396</v>
      </c>
      <c r="I59" s="86"/>
    </row>
    <row r="60" spans="1:9" ht="25.5">
      <c r="A60" s="87" t="s">
        <v>431</v>
      </c>
      <c r="B60" s="88" t="s">
        <v>222</v>
      </c>
      <c r="C60" s="88" t="s">
        <v>79</v>
      </c>
      <c r="D60" s="89" t="s">
        <v>432</v>
      </c>
      <c r="E60" s="88" t="s">
        <v>433</v>
      </c>
      <c r="F60" s="90" t="s">
        <v>434</v>
      </c>
      <c r="G60" s="91" t="s">
        <v>435</v>
      </c>
      <c r="H60" s="88" t="s">
        <v>396</v>
      </c>
      <c r="I60" s="33"/>
    </row>
    <row r="61" spans="1:9" ht="25.5">
      <c r="A61" s="81" t="s">
        <v>436</v>
      </c>
      <c r="B61" s="82" t="s">
        <v>222</v>
      </c>
      <c r="C61" s="82" t="s">
        <v>79</v>
      </c>
      <c r="D61" s="83" t="s">
        <v>437</v>
      </c>
      <c r="E61" s="82" t="s">
        <v>438</v>
      </c>
      <c r="F61" s="92" t="s">
        <v>439</v>
      </c>
      <c r="G61" s="94" t="s">
        <v>440</v>
      </c>
      <c r="H61" s="82" t="s">
        <v>396</v>
      </c>
      <c r="I61" s="86"/>
    </row>
    <row r="62" spans="1:9" ht="25.5">
      <c r="A62" s="87" t="s">
        <v>441</v>
      </c>
      <c r="B62" s="88" t="s">
        <v>227</v>
      </c>
      <c r="C62" s="88" t="s">
        <v>79</v>
      </c>
      <c r="D62" s="89" t="s">
        <v>437</v>
      </c>
      <c r="E62" s="88" t="s">
        <v>442</v>
      </c>
      <c r="F62" s="90" t="s">
        <v>439</v>
      </c>
      <c r="G62" s="91" t="s">
        <v>443</v>
      </c>
      <c r="H62" s="88" t="s">
        <v>396</v>
      </c>
      <c r="I62" s="33"/>
    </row>
    <row r="63" spans="1:9" ht="12.75">
      <c r="A63" s="81" t="s">
        <v>444</v>
      </c>
      <c r="B63" s="82" t="s">
        <v>227</v>
      </c>
      <c r="C63" s="132" t="s">
        <v>445</v>
      </c>
      <c r="D63" s="83" t="s">
        <v>134</v>
      </c>
      <c r="E63" s="82" t="s">
        <v>446</v>
      </c>
      <c r="F63" s="92" t="s">
        <v>50</v>
      </c>
      <c r="G63" s="94" t="s">
        <v>398</v>
      </c>
      <c r="H63" s="82" t="s">
        <v>396</v>
      </c>
      <c r="I63" s="86"/>
    </row>
    <row r="64" spans="1:9" ht="12.75">
      <c r="A64" s="87" t="s">
        <v>447</v>
      </c>
      <c r="B64" s="88" t="s">
        <v>227</v>
      </c>
      <c r="C64" s="95" t="s">
        <v>448</v>
      </c>
      <c r="D64" s="89" t="s">
        <v>134</v>
      </c>
      <c r="E64" s="88" t="s">
        <v>449</v>
      </c>
      <c r="F64" s="90" t="s">
        <v>50</v>
      </c>
      <c r="G64" s="91" t="s">
        <v>398</v>
      </c>
      <c r="H64" s="88" t="s">
        <v>396</v>
      </c>
      <c r="I64" s="86"/>
    </row>
    <row r="65" spans="1:9" ht="12.75">
      <c r="A65" s="81" t="s">
        <v>450</v>
      </c>
      <c r="B65" s="82" t="s">
        <v>222</v>
      </c>
      <c r="C65" s="132" t="s">
        <v>147</v>
      </c>
      <c r="D65" s="83" t="s">
        <v>134</v>
      </c>
      <c r="E65" s="82" t="s">
        <v>148</v>
      </c>
      <c r="F65" s="92" t="s">
        <v>50</v>
      </c>
      <c r="G65" s="94" t="s">
        <v>451</v>
      </c>
      <c r="H65" s="82" t="s">
        <v>396</v>
      </c>
      <c r="I65" s="86"/>
    </row>
    <row r="66" spans="1:9" ht="12.75">
      <c r="A66" s="87" t="s">
        <v>452</v>
      </c>
      <c r="B66" s="88" t="s">
        <v>227</v>
      </c>
      <c r="C66" s="95" t="s">
        <v>453</v>
      </c>
      <c r="D66" s="89" t="s">
        <v>134</v>
      </c>
      <c r="E66" s="88" t="s">
        <v>454</v>
      </c>
      <c r="F66" s="90" t="s">
        <v>50</v>
      </c>
      <c r="G66" s="91" t="s">
        <v>398</v>
      </c>
      <c r="H66" s="88" t="s">
        <v>396</v>
      </c>
      <c r="I66" s="86"/>
    </row>
    <row r="67" spans="1:9" ht="12.75">
      <c r="A67" s="81" t="s">
        <v>455</v>
      </c>
      <c r="B67" s="82" t="s">
        <v>227</v>
      </c>
      <c r="C67" s="132" t="s">
        <v>456</v>
      </c>
      <c r="D67" s="83" t="s">
        <v>134</v>
      </c>
      <c r="E67" s="82" t="s">
        <v>457</v>
      </c>
      <c r="F67" s="92" t="s">
        <v>50</v>
      </c>
      <c r="G67" s="94" t="s">
        <v>398</v>
      </c>
      <c r="H67" s="82" t="s">
        <v>396</v>
      </c>
      <c r="I67" s="86"/>
    </row>
    <row r="68" spans="1:9" ht="12.75">
      <c r="A68" s="87" t="s">
        <v>458</v>
      </c>
      <c r="B68" s="88" t="s">
        <v>227</v>
      </c>
      <c r="C68" s="95" t="s">
        <v>459</v>
      </c>
      <c r="D68" s="89" t="s">
        <v>134</v>
      </c>
      <c r="E68" s="88" t="s">
        <v>460</v>
      </c>
      <c r="F68" s="90" t="s">
        <v>50</v>
      </c>
      <c r="G68" s="91" t="s">
        <v>398</v>
      </c>
      <c r="H68" s="88" t="s">
        <v>396</v>
      </c>
      <c r="I68" s="86"/>
    </row>
    <row r="69" spans="1:9" ht="25.5">
      <c r="A69" s="81" t="s">
        <v>461</v>
      </c>
      <c r="B69" s="82" t="s">
        <v>222</v>
      </c>
      <c r="C69" s="82" t="s">
        <v>79</v>
      </c>
      <c r="D69" s="83" t="s">
        <v>437</v>
      </c>
      <c r="E69" s="82" t="s">
        <v>462</v>
      </c>
      <c r="F69" s="92" t="s">
        <v>439</v>
      </c>
      <c r="G69" s="94" t="s">
        <v>463</v>
      </c>
      <c r="H69" s="82" t="s">
        <v>396</v>
      </c>
      <c r="I69" s="86"/>
    </row>
    <row r="70" spans="1:9" ht="12.75">
      <c r="A70" s="87" t="s">
        <v>464</v>
      </c>
      <c r="B70" s="88" t="s">
        <v>227</v>
      </c>
      <c r="C70" s="95" t="s">
        <v>465</v>
      </c>
      <c r="D70" s="89" t="s">
        <v>134</v>
      </c>
      <c r="E70" s="88" t="s">
        <v>466</v>
      </c>
      <c r="F70" s="90" t="s">
        <v>50</v>
      </c>
      <c r="G70" s="91" t="s">
        <v>398</v>
      </c>
      <c r="H70" s="88" t="s">
        <v>396</v>
      </c>
      <c r="I70" s="86"/>
    </row>
    <row r="71" spans="1:9" ht="12.75">
      <c r="A71" s="81" t="s">
        <v>467</v>
      </c>
      <c r="B71" s="82" t="s">
        <v>227</v>
      </c>
      <c r="C71" s="132" t="s">
        <v>468</v>
      </c>
      <c r="D71" s="83" t="s">
        <v>134</v>
      </c>
      <c r="E71" s="82" t="s">
        <v>469</v>
      </c>
      <c r="F71" s="92" t="s">
        <v>50</v>
      </c>
      <c r="G71" s="94" t="s">
        <v>398</v>
      </c>
      <c r="H71" s="82" t="s">
        <v>396</v>
      </c>
      <c r="I71" s="86"/>
    </row>
    <row r="72" spans="1:9" ht="12.75">
      <c r="A72" s="87" t="s">
        <v>470</v>
      </c>
      <c r="B72" s="88" t="s">
        <v>222</v>
      </c>
      <c r="C72" s="95" t="s">
        <v>471</v>
      </c>
      <c r="D72" s="89" t="s">
        <v>134</v>
      </c>
      <c r="E72" s="88" t="s">
        <v>472</v>
      </c>
      <c r="F72" s="90" t="s">
        <v>50</v>
      </c>
      <c r="G72" s="91" t="s">
        <v>398</v>
      </c>
      <c r="H72" s="88" t="s">
        <v>396</v>
      </c>
      <c r="I72" s="86"/>
    </row>
    <row r="73" spans="1:9" ht="12.75">
      <c r="A73" s="81" t="s">
        <v>473</v>
      </c>
      <c r="B73" s="82" t="s">
        <v>227</v>
      </c>
      <c r="C73" s="132" t="s">
        <v>474</v>
      </c>
      <c r="D73" s="83" t="s">
        <v>134</v>
      </c>
      <c r="E73" s="82" t="s">
        <v>475</v>
      </c>
      <c r="F73" s="92" t="s">
        <v>50</v>
      </c>
      <c r="G73" s="94" t="s">
        <v>398</v>
      </c>
      <c r="H73" s="82" t="s">
        <v>396</v>
      </c>
      <c r="I73" s="86"/>
    </row>
    <row r="74" spans="1:9" ht="25.5">
      <c r="A74" s="87" t="s">
        <v>476</v>
      </c>
      <c r="B74" s="88" t="s">
        <v>227</v>
      </c>
      <c r="C74" s="88" t="s">
        <v>79</v>
      </c>
      <c r="D74" s="89" t="s">
        <v>437</v>
      </c>
      <c r="E74" s="88" t="s">
        <v>477</v>
      </c>
      <c r="F74" s="90" t="s">
        <v>439</v>
      </c>
      <c r="G74" s="91" t="s">
        <v>478</v>
      </c>
      <c r="H74" s="88" t="s">
        <v>396</v>
      </c>
      <c r="I74" s="86"/>
    </row>
    <row r="75" spans="1:9" ht="25.5">
      <c r="A75" s="81" t="s">
        <v>479</v>
      </c>
      <c r="B75" s="82" t="s">
        <v>227</v>
      </c>
      <c r="C75" s="82" t="s">
        <v>79</v>
      </c>
      <c r="D75" s="83" t="s">
        <v>437</v>
      </c>
      <c r="E75" s="82" t="s">
        <v>480</v>
      </c>
      <c r="F75" s="92" t="s">
        <v>439</v>
      </c>
      <c r="G75" s="94" t="s">
        <v>481</v>
      </c>
      <c r="H75" s="82" t="s">
        <v>396</v>
      </c>
      <c r="I75" s="86"/>
    </row>
    <row r="76" spans="1:9" ht="25.5">
      <c r="A76" s="87" t="s">
        <v>482</v>
      </c>
      <c r="B76" s="88" t="s">
        <v>322</v>
      </c>
      <c r="C76" s="88" t="s">
        <v>79</v>
      </c>
      <c r="D76" s="89" t="s">
        <v>437</v>
      </c>
      <c r="E76" s="88" t="s">
        <v>483</v>
      </c>
      <c r="F76" s="90" t="s">
        <v>439</v>
      </c>
      <c r="G76" s="91" t="s">
        <v>484</v>
      </c>
      <c r="H76" s="88" t="s">
        <v>396</v>
      </c>
      <c r="I76" s="86"/>
    </row>
    <row r="77" spans="1:9" ht="12.75">
      <c r="A77" s="81" t="s">
        <v>485</v>
      </c>
      <c r="B77" s="82" t="s">
        <v>227</v>
      </c>
      <c r="C77" s="132" t="s">
        <v>486</v>
      </c>
      <c r="D77" s="83" t="s">
        <v>134</v>
      </c>
      <c r="E77" s="82" t="s">
        <v>487</v>
      </c>
      <c r="F77" s="92" t="s">
        <v>50</v>
      </c>
      <c r="G77" s="94" t="s">
        <v>398</v>
      </c>
      <c r="H77" s="82" t="s">
        <v>396</v>
      </c>
      <c r="I77" s="86"/>
    </row>
    <row r="78" spans="1:9" ht="12.75">
      <c r="A78" s="87" t="s">
        <v>488</v>
      </c>
      <c r="B78" s="88" t="s">
        <v>222</v>
      </c>
      <c r="C78" s="95" t="s">
        <v>137</v>
      </c>
      <c r="D78" s="89" t="s">
        <v>134</v>
      </c>
      <c r="E78" s="88" t="s">
        <v>138</v>
      </c>
      <c r="F78" s="90" t="s">
        <v>50</v>
      </c>
      <c r="G78" s="91" t="s">
        <v>398</v>
      </c>
      <c r="H78" s="88" t="s">
        <v>396</v>
      </c>
      <c r="I78" s="86"/>
    </row>
    <row r="79" spans="1:9" ht="12.75">
      <c r="A79" s="81" t="s">
        <v>489</v>
      </c>
      <c r="B79" s="82" t="s">
        <v>227</v>
      </c>
      <c r="C79" s="132" t="s">
        <v>490</v>
      </c>
      <c r="D79" s="83" t="s">
        <v>134</v>
      </c>
      <c r="E79" s="82" t="s">
        <v>491</v>
      </c>
      <c r="F79" s="92" t="s">
        <v>50</v>
      </c>
      <c r="G79" s="94" t="s">
        <v>398</v>
      </c>
      <c r="H79" s="82" t="s">
        <v>396</v>
      </c>
      <c r="I79" s="86"/>
    </row>
    <row r="80" spans="1:9" ht="12.75">
      <c r="A80" s="87" t="s">
        <v>492</v>
      </c>
      <c r="B80" s="88" t="s">
        <v>227</v>
      </c>
      <c r="C80" s="95" t="s">
        <v>493</v>
      </c>
      <c r="D80" s="89" t="s">
        <v>134</v>
      </c>
      <c r="E80" s="88" t="s">
        <v>494</v>
      </c>
      <c r="F80" s="90" t="s">
        <v>50</v>
      </c>
      <c r="G80" s="91" t="s">
        <v>398</v>
      </c>
      <c r="H80" s="88" t="s">
        <v>396</v>
      </c>
      <c r="I80" s="86"/>
    </row>
    <row r="81" spans="1:9" ht="12.75">
      <c r="A81" s="81" t="s">
        <v>495</v>
      </c>
      <c r="B81" s="82" t="s">
        <v>218</v>
      </c>
      <c r="C81" s="132" t="s">
        <v>140</v>
      </c>
      <c r="D81" s="83" t="s">
        <v>134</v>
      </c>
      <c r="E81" s="82" t="s">
        <v>141</v>
      </c>
      <c r="F81" s="92" t="s">
        <v>50</v>
      </c>
      <c r="G81" s="94" t="s">
        <v>398</v>
      </c>
      <c r="H81" s="82" t="s">
        <v>396</v>
      </c>
      <c r="I81" s="86"/>
    </row>
    <row r="82" spans="1:9" ht="12.75">
      <c r="A82" s="87" t="s">
        <v>164</v>
      </c>
      <c r="B82" s="88" t="s">
        <v>227</v>
      </c>
      <c r="C82" s="88" t="s">
        <v>79</v>
      </c>
      <c r="D82" s="89" t="s">
        <v>496</v>
      </c>
      <c r="E82" s="88" t="s">
        <v>146</v>
      </c>
      <c r="F82" s="90" t="s">
        <v>497</v>
      </c>
      <c r="G82" s="91" t="s">
        <v>497</v>
      </c>
      <c r="H82" s="88" t="s">
        <v>49</v>
      </c>
      <c r="I82" s="86"/>
    </row>
    <row r="83" spans="1:9" ht="12.75">
      <c r="A83" s="81" t="s">
        <v>166</v>
      </c>
      <c r="B83" s="82" t="s">
        <v>370</v>
      </c>
      <c r="C83" s="82" t="s">
        <v>79</v>
      </c>
      <c r="D83" s="83" t="s">
        <v>165</v>
      </c>
      <c r="E83" s="32"/>
      <c r="F83" s="84"/>
      <c r="G83" s="85"/>
      <c r="H83" s="82" t="s">
        <v>498</v>
      </c>
      <c r="I83" s="86"/>
    </row>
    <row r="84" spans="1:9" ht="12.75">
      <c r="A84" s="87" t="s">
        <v>499</v>
      </c>
      <c r="B84" s="88" t="s">
        <v>227</v>
      </c>
      <c r="C84" s="143" t="s">
        <v>500</v>
      </c>
      <c r="D84" s="89" t="s">
        <v>501</v>
      </c>
      <c r="E84" s="93"/>
      <c r="F84" s="90" t="s">
        <v>502</v>
      </c>
      <c r="G84" s="91" t="s">
        <v>503</v>
      </c>
      <c r="H84" s="93"/>
      <c r="I84" s="86"/>
    </row>
    <row r="85" spans="1:9" ht="12.75">
      <c r="A85" s="81" t="s">
        <v>504</v>
      </c>
      <c r="B85" s="82" t="s">
        <v>505</v>
      </c>
      <c r="C85" s="82" t="s">
        <v>79</v>
      </c>
      <c r="D85" s="83" t="s">
        <v>506</v>
      </c>
      <c r="E85" s="82" t="s">
        <v>507</v>
      </c>
      <c r="F85" s="92" t="s">
        <v>508</v>
      </c>
      <c r="G85" s="94" t="s">
        <v>507</v>
      </c>
      <c r="H85" s="82" t="s">
        <v>509</v>
      </c>
      <c r="I85" s="86"/>
    </row>
    <row r="86" spans="1:9" ht="12.75">
      <c r="A86" s="87" t="s">
        <v>510</v>
      </c>
      <c r="B86" s="88" t="s">
        <v>395</v>
      </c>
      <c r="C86" s="88" t="s">
        <v>79</v>
      </c>
      <c r="D86" s="89" t="s">
        <v>511</v>
      </c>
      <c r="E86" s="88" t="s">
        <v>167</v>
      </c>
      <c r="F86" s="97"/>
      <c r="G86" s="96"/>
      <c r="H86" s="93"/>
      <c r="I86" s="86"/>
    </row>
    <row r="87" spans="1:9" ht="12.75">
      <c r="A87" s="81" t="s">
        <v>512</v>
      </c>
      <c r="B87" s="82" t="s">
        <v>222</v>
      </c>
      <c r="C87" s="82" t="s">
        <v>79</v>
      </c>
      <c r="D87" s="83" t="s">
        <v>513</v>
      </c>
      <c r="E87" s="82" t="s">
        <v>514</v>
      </c>
      <c r="F87" s="92" t="s">
        <v>344</v>
      </c>
      <c r="G87" s="94" t="s">
        <v>515</v>
      </c>
      <c r="H87" s="82" t="s">
        <v>85</v>
      </c>
      <c r="I87" s="86"/>
    </row>
    <row r="88" spans="1:7" ht="12.75">
      <c r="A88" s="98"/>
      <c r="B88" s="99"/>
      <c r="C88" s="99"/>
      <c r="D88" s="99"/>
      <c r="E88" s="100"/>
      <c r="F88" s="101"/>
      <c r="G88" s="102"/>
    </row>
    <row r="90" spans="1:7" ht="12.75">
      <c r="A90" s="98"/>
      <c r="B90" s="99"/>
      <c r="C90" s="99"/>
      <c r="D90" s="99"/>
      <c r="E90" s="138" t="s">
        <v>516</v>
      </c>
      <c r="F90" s="101"/>
      <c r="G90" s="102"/>
    </row>
    <row r="91" spans="1:8" ht="12.75">
      <c r="A91" s="81" t="s">
        <v>76</v>
      </c>
      <c r="B91" s="82" t="s">
        <v>227</v>
      </c>
      <c r="C91" s="82" t="s">
        <v>79</v>
      </c>
      <c r="D91" s="83" t="s">
        <v>73</v>
      </c>
      <c r="E91" s="32"/>
      <c r="F91" s="92" t="s">
        <v>72</v>
      </c>
      <c r="G91" s="94" t="s">
        <v>75</v>
      </c>
      <c r="H91" s="82" t="s">
        <v>74</v>
      </c>
    </row>
    <row r="92" spans="1:7" ht="12.75">
      <c r="A92" s="98"/>
      <c r="B92" s="99"/>
      <c r="C92" s="99"/>
      <c r="D92" s="99"/>
      <c r="E92" s="100"/>
      <c r="F92" s="101"/>
      <c r="G92" s="102"/>
    </row>
    <row r="93" spans="1:7" ht="12.75">
      <c r="A93" s="98"/>
      <c r="B93" s="99"/>
      <c r="C93" s="99"/>
      <c r="D93" s="99"/>
      <c r="E93" s="100"/>
      <c r="F93" s="101"/>
      <c r="G93" s="102"/>
    </row>
    <row r="94" spans="1:7" ht="12.75">
      <c r="A94" s="98"/>
      <c r="B94" s="99"/>
      <c r="C94" s="99"/>
      <c r="D94" s="99"/>
      <c r="E94" s="100"/>
      <c r="F94" s="101"/>
      <c r="G94" s="102"/>
    </row>
    <row r="95" spans="1:7" ht="12.75">
      <c r="A95" s="98"/>
      <c r="B95" s="99"/>
      <c r="C95" s="99"/>
      <c r="D95" s="99"/>
      <c r="E95" s="100"/>
      <c r="F95" s="101"/>
      <c r="G95" s="102"/>
    </row>
    <row r="96" spans="1:7" ht="12.75">
      <c r="A96" s="98"/>
      <c r="B96" s="99"/>
      <c r="C96" s="99"/>
      <c r="D96" s="99"/>
      <c r="E96" s="100"/>
      <c r="F96" s="101"/>
      <c r="G96" s="102"/>
    </row>
    <row r="97" spans="1:7" ht="12.75">
      <c r="A97" s="98"/>
      <c r="B97" s="99"/>
      <c r="C97" s="99"/>
      <c r="D97" s="99"/>
      <c r="E97" s="100"/>
      <c r="F97" s="101"/>
      <c r="G97" s="102"/>
    </row>
    <row r="98" spans="1:7" ht="12.75">
      <c r="A98" s="98"/>
      <c r="B98" s="99"/>
      <c r="C98" s="99"/>
      <c r="D98" s="99"/>
      <c r="E98" s="100"/>
      <c r="F98" s="101"/>
      <c r="G98" s="102"/>
    </row>
    <row r="99" spans="1:7" ht="12.75">
      <c r="A99" s="98"/>
      <c r="B99" s="99"/>
      <c r="C99" s="99"/>
      <c r="D99" s="99"/>
      <c r="E99" s="100"/>
      <c r="F99" s="101"/>
      <c r="G99" s="102"/>
    </row>
    <row r="100" spans="1:7" ht="12.75">
      <c r="A100" s="98"/>
      <c r="B100" s="99"/>
      <c r="C100" s="99"/>
      <c r="D100" s="99"/>
      <c r="E100" s="100"/>
      <c r="F100" s="101"/>
      <c r="G100" s="102"/>
    </row>
    <row r="101" spans="1:7" ht="12.75">
      <c r="A101" s="98"/>
      <c r="B101" s="99"/>
      <c r="C101" s="99"/>
      <c r="D101" s="99"/>
      <c r="E101" s="100"/>
      <c r="F101" s="101"/>
      <c r="G101" s="102"/>
    </row>
    <row r="102" spans="1:7" ht="12.75">
      <c r="A102" s="98"/>
      <c r="B102" s="99"/>
      <c r="C102" s="99"/>
      <c r="D102" s="99"/>
      <c r="E102" s="100"/>
      <c r="F102" s="101"/>
      <c r="G102" s="102"/>
    </row>
    <row r="103" spans="1:7" ht="12.75">
      <c r="A103" s="98"/>
      <c r="B103" s="99"/>
      <c r="C103" s="99"/>
      <c r="D103" s="99"/>
      <c r="E103" s="100"/>
      <c r="F103" s="101"/>
      <c r="G103" s="102"/>
    </row>
    <row r="104" spans="1:7" ht="12.75">
      <c r="A104" s="98"/>
      <c r="B104" s="99"/>
      <c r="C104" s="99"/>
      <c r="D104" s="99"/>
      <c r="E104" s="100"/>
      <c r="F104" s="101"/>
      <c r="G104" s="102"/>
    </row>
    <row r="105" spans="1:7" ht="12.75">
      <c r="A105" s="98"/>
      <c r="B105" s="99"/>
      <c r="C105" s="99"/>
      <c r="D105" s="99"/>
      <c r="E105" s="100"/>
      <c r="F105" s="101"/>
      <c r="G105" s="102"/>
    </row>
    <row r="106" spans="1:7" ht="12.75">
      <c r="A106" s="98"/>
      <c r="B106" s="99"/>
      <c r="C106" s="99"/>
      <c r="D106" s="99"/>
      <c r="E106" s="100"/>
      <c r="F106" s="101"/>
      <c r="G106" s="102"/>
    </row>
    <row r="107" spans="1:7" ht="12.75">
      <c r="A107" s="98"/>
      <c r="B107" s="99"/>
      <c r="C107" s="99"/>
      <c r="D107" s="99"/>
      <c r="E107" s="100"/>
      <c r="F107" s="101"/>
      <c r="G107" s="102"/>
    </row>
    <row r="108" spans="1:7" ht="12.75">
      <c r="A108" s="98"/>
      <c r="B108" s="99"/>
      <c r="C108" s="99"/>
      <c r="D108" s="99"/>
      <c r="E108" s="100"/>
      <c r="F108" s="101"/>
      <c r="G108" s="102"/>
    </row>
    <row r="109" spans="1:7" ht="12.75">
      <c r="A109" s="98"/>
      <c r="B109" s="99"/>
      <c r="C109" s="99"/>
      <c r="D109" s="99"/>
      <c r="E109" s="100"/>
      <c r="F109" s="101"/>
      <c r="G109" s="102"/>
    </row>
    <row r="110" spans="1:7" ht="12.75">
      <c r="A110" s="98"/>
      <c r="B110" s="99"/>
      <c r="C110" s="99"/>
      <c r="D110" s="99"/>
      <c r="E110" s="100"/>
      <c r="F110" s="101"/>
      <c r="G110" s="102"/>
    </row>
    <row r="111" spans="1:7" ht="12.75">
      <c r="A111" s="98"/>
      <c r="B111" s="99"/>
      <c r="C111" s="99"/>
      <c r="D111" s="99"/>
      <c r="E111" s="100"/>
      <c r="F111" s="101"/>
      <c r="G111" s="102"/>
    </row>
    <row r="112" spans="1:7" ht="12.75">
      <c r="A112" s="98"/>
      <c r="B112" s="99"/>
      <c r="C112" s="99"/>
      <c r="D112" s="99"/>
      <c r="E112" s="100"/>
      <c r="F112" s="101"/>
      <c r="G112" s="102"/>
    </row>
    <row r="113" spans="1:7" ht="12.75">
      <c r="A113" s="98"/>
      <c r="B113" s="99"/>
      <c r="C113" s="99"/>
      <c r="D113" s="99"/>
      <c r="E113" s="100"/>
      <c r="F113" s="101"/>
      <c r="G113" s="102"/>
    </row>
    <row r="114" spans="1:7" ht="12.75">
      <c r="A114" s="98"/>
      <c r="B114" s="99"/>
      <c r="C114" s="99"/>
      <c r="D114" s="99"/>
      <c r="E114" s="100"/>
      <c r="F114" s="101"/>
      <c r="G114" s="102"/>
    </row>
    <row r="115" spans="1:7" ht="12.75">
      <c r="A115" s="98"/>
      <c r="B115" s="99"/>
      <c r="C115" s="99"/>
      <c r="D115" s="99"/>
      <c r="E115" s="100"/>
      <c r="F115" s="101"/>
      <c r="G115" s="102"/>
    </row>
    <row r="116" spans="1:7" ht="12.75">
      <c r="A116" s="98"/>
      <c r="B116" s="99"/>
      <c r="C116" s="99"/>
      <c r="D116" s="99"/>
      <c r="E116" s="100"/>
      <c r="F116" s="101"/>
      <c r="G116" s="102"/>
    </row>
    <row r="117" spans="1:7" ht="12.75">
      <c r="A117" s="98"/>
      <c r="B117" s="99"/>
      <c r="C117" s="99"/>
      <c r="D117" s="99"/>
      <c r="E117" s="100"/>
      <c r="F117" s="101"/>
      <c r="G117" s="102"/>
    </row>
    <row r="118" spans="1:7" ht="12.75">
      <c r="A118" s="98"/>
      <c r="B118" s="99"/>
      <c r="C118" s="99"/>
      <c r="D118" s="99"/>
      <c r="E118" s="100"/>
      <c r="F118" s="101"/>
      <c r="G118" s="102"/>
    </row>
    <row r="119" spans="1:7" ht="12.75">
      <c r="A119" s="98"/>
      <c r="B119" s="99"/>
      <c r="C119" s="99"/>
      <c r="D119" s="99"/>
      <c r="E119" s="100"/>
      <c r="F119" s="101"/>
      <c r="G119" s="102"/>
    </row>
    <row r="120" spans="1:7" ht="12.75">
      <c r="A120" s="98"/>
      <c r="B120" s="99"/>
      <c r="C120" s="99"/>
      <c r="D120" s="99"/>
      <c r="E120" s="100"/>
      <c r="F120" s="101"/>
      <c r="G120" s="102"/>
    </row>
    <row r="121" spans="1:7" ht="12.75">
      <c r="A121" s="98"/>
      <c r="B121" s="99"/>
      <c r="C121" s="99"/>
      <c r="D121" s="99"/>
      <c r="E121" s="100"/>
      <c r="F121" s="101"/>
      <c r="G121" s="102"/>
    </row>
    <row r="122" spans="1:7" ht="12.75">
      <c r="A122" s="98"/>
      <c r="B122" s="99"/>
      <c r="C122" s="99"/>
      <c r="D122" s="99"/>
      <c r="E122" s="100"/>
      <c r="F122" s="101"/>
      <c r="G122" s="102"/>
    </row>
    <row r="123" spans="1:7" ht="12.75">
      <c r="A123" s="98"/>
      <c r="B123" s="99"/>
      <c r="C123" s="99"/>
      <c r="D123" s="99"/>
      <c r="E123" s="100"/>
      <c r="F123" s="101"/>
      <c r="G123" s="102"/>
    </row>
    <row r="124" spans="1:7" ht="12.75">
      <c r="A124" s="98"/>
      <c r="B124" s="99"/>
      <c r="C124" s="99"/>
      <c r="D124" s="99"/>
      <c r="E124" s="100"/>
      <c r="F124" s="101"/>
      <c r="G124" s="102"/>
    </row>
    <row r="125" spans="1:7" ht="12.75">
      <c r="A125" s="98"/>
      <c r="B125" s="99"/>
      <c r="C125" s="99"/>
      <c r="D125" s="99"/>
      <c r="E125" s="100"/>
      <c r="F125" s="101"/>
      <c r="G125" s="102"/>
    </row>
    <row r="126" spans="1:7" ht="12.75">
      <c r="A126" s="98"/>
      <c r="B126" s="99"/>
      <c r="C126" s="99"/>
      <c r="D126" s="99"/>
      <c r="E126" s="100"/>
      <c r="F126" s="101"/>
      <c r="G126" s="102"/>
    </row>
    <row r="127" spans="1:7" ht="12.75">
      <c r="A127" s="98"/>
      <c r="B127" s="99"/>
      <c r="C127" s="99"/>
      <c r="D127" s="99"/>
      <c r="E127" s="100"/>
      <c r="F127" s="101"/>
      <c r="G127" s="102"/>
    </row>
    <row r="128" spans="1:7" ht="12.75">
      <c r="A128" s="98"/>
      <c r="B128" s="99"/>
      <c r="C128" s="99"/>
      <c r="D128" s="99"/>
      <c r="E128" s="100"/>
      <c r="F128" s="101"/>
      <c r="G128" s="102"/>
    </row>
    <row r="129" spans="1:7" ht="12.75">
      <c r="A129" s="98"/>
      <c r="B129" s="99"/>
      <c r="C129" s="99"/>
      <c r="D129" s="99"/>
      <c r="E129" s="100"/>
      <c r="F129" s="101"/>
      <c r="G129" s="102"/>
    </row>
    <row r="130" spans="1:7" ht="12.75">
      <c r="A130" s="98"/>
      <c r="B130" s="99"/>
      <c r="C130" s="99"/>
      <c r="D130" s="99"/>
      <c r="E130" s="100"/>
      <c r="F130" s="101"/>
      <c r="G130" s="102"/>
    </row>
    <row r="131" spans="1:7" ht="12.75">
      <c r="A131" s="98"/>
      <c r="B131" s="99"/>
      <c r="C131" s="99"/>
      <c r="D131" s="99"/>
      <c r="E131" s="100"/>
      <c r="F131" s="101"/>
      <c r="G131" s="102"/>
    </row>
    <row r="132" spans="1:7" ht="12.75">
      <c r="A132" s="98"/>
      <c r="B132" s="99"/>
      <c r="C132" s="99"/>
      <c r="D132" s="99"/>
      <c r="E132" s="100"/>
      <c r="F132" s="101"/>
      <c r="G132" s="102"/>
    </row>
    <row r="133" spans="1:7" ht="12.75">
      <c r="A133" s="98"/>
      <c r="B133" s="99"/>
      <c r="C133" s="99"/>
      <c r="D133" s="99"/>
      <c r="E133" s="100"/>
      <c r="F133" s="101"/>
      <c r="G133" s="102"/>
    </row>
    <row r="134" spans="1:7" ht="12.75">
      <c r="A134" s="98"/>
      <c r="B134" s="99"/>
      <c r="C134" s="99"/>
      <c r="D134" s="99"/>
      <c r="E134" s="100"/>
      <c r="F134" s="101"/>
      <c r="G134" s="102"/>
    </row>
    <row r="135" spans="1:7" ht="12.75">
      <c r="A135" s="98"/>
      <c r="B135" s="99"/>
      <c r="C135" s="99"/>
      <c r="D135" s="99"/>
      <c r="E135" s="100"/>
      <c r="F135" s="101"/>
      <c r="G135" s="102"/>
    </row>
    <row r="136" spans="1:7" ht="12.75">
      <c r="A136" s="98"/>
      <c r="B136" s="99"/>
      <c r="C136" s="99"/>
      <c r="D136" s="99"/>
      <c r="E136" s="100"/>
      <c r="F136" s="101"/>
      <c r="G136" s="102"/>
    </row>
    <row r="137" spans="1:7" ht="12.75">
      <c r="A137" s="98"/>
      <c r="B137" s="99"/>
      <c r="C137" s="99"/>
      <c r="D137" s="99"/>
      <c r="E137" s="100"/>
      <c r="F137" s="101"/>
      <c r="G137" s="102"/>
    </row>
    <row r="138" spans="1:7" ht="12.75">
      <c r="A138" s="98"/>
      <c r="B138" s="99"/>
      <c r="C138" s="99"/>
      <c r="D138" s="99"/>
      <c r="E138" s="100"/>
      <c r="F138" s="101"/>
      <c r="G138" s="102"/>
    </row>
    <row r="139" spans="1:7" ht="12.75">
      <c r="A139" s="98"/>
      <c r="B139" s="99"/>
      <c r="C139" s="99"/>
      <c r="D139" s="99"/>
      <c r="E139" s="100"/>
      <c r="F139" s="101"/>
      <c r="G139" s="102"/>
    </row>
    <row r="140" spans="1:7" ht="12.75">
      <c r="A140" s="98"/>
      <c r="B140" s="99"/>
      <c r="C140" s="99"/>
      <c r="D140" s="99"/>
      <c r="E140" s="100"/>
      <c r="F140" s="101"/>
      <c r="G140" s="102"/>
    </row>
    <row r="141" spans="1:7" ht="12.75">
      <c r="A141" s="98"/>
      <c r="B141" s="99"/>
      <c r="C141" s="99"/>
      <c r="D141" s="99"/>
      <c r="E141" s="100"/>
      <c r="F141" s="101"/>
      <c r="G141" s="102"/>
    </row>
    <row r="142" spans="1:7" ht="12.75">
      <c r="A142" s="98"/>
      <c r="B142" s="99"/>
      <c r="C142" s="99"/>
      <c r="D142" s="99"/>
      <c r="E142" s="100"/>
      <c r="F142" s="101"/>
      <c r="G142" s="102"/>
    </row>
    <row r="143" spans="1:7" ht="12.75">
      <c r="A143" s="98"/>
      <c r="B143" s="99"/>
      <c r="C143" s="99"/>
      <c r="D143" s="99"/>
      <c r="E143" s="100"/>
      <c r="F143" s="101"/>
      <c r="G143" s="102"/>
    </row>
    <row r="144" spans="1:7" ht="12.75">
      <c r="A144" s="98"/>
      <c r="B144" s="99"/>
      <c r="C144" s="99"/>
      <c r="D144" s="99"/>
      <c r="E144" s="100"/>
      <c r="F144" s="101"/>
      <c r="G144" s="102"/>
    </row>
    <row r="145" spans="1:7" ht="12.75">
      <c r="A145" s="98"/>
      <c r="B145" s="99"/>
      <c r="C145" s="99"/>
      <c r="D145" s="99"/>
      <c r="E145" s="100"/>
      <c r="F145" s="101"/>
      <c r="G145" s="102"/>
    </row>
    <row r="146" spans="1:7" ht="12.75">
      <c r="A146" s="73"/>
      <c r="B146" s="73"/>
      <c r="C146" s="73"/>
      <c r="D146" s="73"/>
      <c r="E146" s="103"/>
      <c r="F146" s="103"/>
      <c r="G146" s="73"/>
    </row>
    <row r="147" spans="2:4" ht="12.75">
      <c r="B147" s="105"/>
      <c r="C147" s="105"/>
      <c r="D147" s="105"/>
    </row>
    <row r="148" spans="2:4" ht="12.75">
      <c r="B148" s="105"/>
      <c r="C148" s="105"/>
      <c r="D148" s="105"/>
    </row>
    <row r="149" spans="2:4" ht="12.75">
      <c r="B149" s="105"/>
      <c r="C149" s="105"/>
      <c r="D149" s="105"/>
    </row>
    <row r="150" spans="2:4" ht="12.75">
      <c r="B150" s="105"/>
      <c r="C150" s="105"/>
      <c r="D150" s="105"/>
    </row>
    <row r="151" spans="2:4" ht="12.75">
      <c r="B151" s="105"/>
      <c r="C151" s="105"/>
      <c r="D151" s="105"/>
    </row>
    <row r="152" spans="2:4" ht="12.75">
      <c r="B152" s="105"/>
      <c r="C152" s="105"/>
      <c r="D152" s="105"/>
    </row>
    <row r="153" spans="2:4" ht="12.75">
      <c r="B153" s="105"/>
      <c r="C153" s="105"/>
      <c r="D153" s="105"/>
    </row>
    <row r="154" spans="2:4" ht="12.75">
      <c r="B154" s="105"/>
      <c r="C154" s="105"/>
      <c r="D154" s="105"/>
    </row>
    <row r="155" spans="2:4" ht="12.75">
      <c r="B155" s="105"/>
      <c r="C155" s="105"/>
      <c r="D155" s="105"/>
    </row>
    <row r="156" spans="2:4" ht="12.75">
      <c r="B156" s="105"/>
      <c r="C156" s="105"/>
      <c r="D156" s="105"/>
    </row>
    <row r="157" spans="2:4" ht="12.75">
      <c r="B157" s="105"/>
      <c r="C157" s="105"/>
      <c r="D157" s="105"/>
    </row>
    <row r="158" spans="2:4" ht="12.75">
      <c r="B158" s="105"/>
      <c r="C158" s="105"/>
      <c r="D158" s="105"/>
    </row>
    <row r="159" spans="2:4" ht="12.75">
      <c r="B159" s="105"/>
      <c r="C159" s="105"/>
      <c r="D159" s="105"/>
    </row>
    <row r="160" spans="2:4" ht="12.75">
      <c r="B160" s="105"/>
      <c r="C160" s="105"/>
      <c r="D160" s="105"/>
    </row>
    <row r="161" spans="2:4" ht="12.75">
      <c r="B161" s="105"/>
      <c r="C161" s="105"/>
      <c r="D161" s="105"/>
    </row>
    <row r="162" spans="2:4" ht="12.75">
      <c r="B162" s="105"/>
      <c r="C162" s="105"/>
      <c r="D162" s="105"/>
    </row>
    <row r="163" spans="2:4" ht="12.75">
      <c r="B163" s="105"/>
      <c r="C163" s="105"/>
      <c r="D163" s="105"/>
    </row>
    <row r="164" spans="2:4" ht="12.75">
      <c r="B164" s="105"/>
      <c r="C164" s="105"/>
      <c r="D164" s="105"/>
    </row>
    <row r="165" spans="2:4" ht="12.75">
      <c r="B165" s="105"/>
      <c r="C165" s="105"/>
      <c r="D165" s="105"/>
    </row>
    <row r="166" spans="2:4" ht="12.75">
      <c r="B166" s="105"/>
      <c r="C166" s="105"/>
      <c r="D166" s="105"/>
    </row>
    <row r="167" spans="2:4" ht="12.75">
      <c r="B167" s="105"/>
      <c r="C167" s="105"/>
      <c r="D167" s="105"/>
    </row>
    <row r="168" spans="2:4" ht="12.75">
      <c r="B168" s="105"/>
      <c r="C168" s="105"/>
      <c r="D168" s="105"/>
    </row>
    <row r="169" spans="2:4" ht="12.75">
      <c r="B169" s="105"/>
      <c r="C169" s="105"/>
      <c r="D169" s="105"/>
    </row>
    <row r="170" spans="2:4" ht="12.75">
      <c r="B170" s="105"/>
      <c r="C170" s="105"/>
      <c r="D170" s="105"/>
    </row>
    <row r="171" spans="2:4" ht="12.75">
      <c r="B171" s="105"/>
      <c r="C171" s="105"/>
      <c r="D171" s="105"/>
    </row>
    <row r="172" spans="2:4" ht="12.75">
      <c r="B172" s="105"/>
      <c r="C172" s="105"/>
      <c r="D172" s="105"/>
    </row>
    <row r="173" spans="2:4" ht="12.75">
      <c r="B173" s="105"/>
      <c r="C173" s="105"/>
      <c r="D173" s="105"/>
    </row>
    <row r="174" spans="2:4" ht="12.75">
      <c r="B174" s="105"/>
      <c r="C174" s="105"/>
      <c r="D174" s="105"/>
    </row>
    <row r="175" spans="2:4" ht="12.75">
      <c r="B175" s="105"/>
      <c r="C175" s="105"/>
      <c r="D175" s="105"/>
    </row>
    <row r="176" spans="2:4" ht="12.75">
      <c r="B176" s="105"/>
      <c r="C176" s="105"/>
      <c r="D176" s="105"/>
    </row>
    <row r="177" spans="2:4" ht="12.75">
      <c r="B177" s="105"/>
      <c r="C177" s="105"/>
      <c r="D177" s="105"/>
    </row>
    <row r="178" spans="2:4" ht="12.75">
      <c r="B178" s="105"/>
      <c r="C178" s="105"/>
      <c r="D178" s="105"/>
    </row>
    <row r="179" spans="2:4" ht="12.75">
      <c r="B179" s="105"/>
      <c r="C179" s="105"/>
      <c r="D179" s="105"/>
    </row>
    <row r="180" spans="2:4" ht="12.75">
      <c r="B180" s="105"/>
      <c r="C180" s="105"/>
      <c r="D180" s="105"/>
    </row>
    <row r="181" spans="2:4" ht="12.75">
      <c r="B181" s="105"/>
      <c r="C181" s="105"/>
      <c r="D181" s="105"/>
    </row>
    <row r="182" spans="2:4" ht="12.75">
      <c r="B182" s="105"/>
      <c r="C182" s="105"/>
      <c r="D182" s="105"/>
    </row>
    <row r="183" spans="2:4" ht="12.75">
      <c r="B183" s="105"/>
      <c r="C183" s="105"/>
      <c r="D183" s="105"/>
    </row>
    <row r="184" spans="2:4" ht="12.75">
      <c r="B184" s="105"/>
      <c r="C184" s="105"/>
      <c r="D184" s="105"/>
    </row>
    <row r="185" spans="2:4" ht="12.75">
      <c r="B185" s="105"/>
      <c r="C185" s="105"/>
      <c r="D185" s="105"/>
    </row>
    <row r="186" spans="2:4" ht="12.75">
      <c r="B186" s="105"/>
      <c r="C186" s="105"/>
      <c r="D186" s="105"/>
    </row>
    <row r="187" spans="2:4" ht="12.75">
      <c r="B187" s="105"/>
      <c r="C187" s="105"/>
      <c r="D187" s="105"/>
    </row>
    <row r="188" spans="2:4" ht="12.75">
      <c r="B188" s="105"/>
      <c r="C188" s="105"/>
      <c r="D188" s="105"/>
    </row>
    <row r="189" spans="2:4" ht="12.75">
      <c r="B189" s="105"/>
      <c r="C189" s="105"/>
      <c r="D189" s="105"/>
    </row>
    <row r="190" spans="2:4" ht="12.75">
      <c r="B190" s="105"/>
      <c r="C190" s="105"/>
      <c r="D190" s="105"/>
    </row>
    <row r="191" spans="2:4" ht="12.75">
      <c r="B191" s="105"/>
      <c r="C191" s="105"/>
      <c r="D191" s="105"/>
    </row>
    <row r="192" spans="2:4" ht="12.75">
      <c r="B192" s="105"/>
      <c r="C192" s="105"/>
      <c r="D192" s="105"/>
    </row>
    <row r="193" spans="2:4" ht="12.75">
      <c r="B193" s="105"/>
      <c r="C193" s="105"/>
      <c r="D193" s="105"/>
    </row>
    <row r="194" spans="2:4" ht="12.75">
      <c r="B194" s="105"/>
      <c r="C194" s="105"/>
      <c r="D194" s="105"/>
    </row>
    <row r="195" spans="2:4" ht="12.75">
      <c r="B195" s="105"/>
      <c r="C195" s="105"/>
      <c r="D195" s="105"/>
    </row>
    <row r="196" spans="2:4" ht="12.75">
      <c r="B196" s="105"/>
      <c r="C196" s="105"/>
      <c r="D196" s="105"/>
    </row>
    <row r="197" spans="2:4" ht="12.75">
      <c r="B197" s="105"/>
      <c r="C197" s="105"/>
      <c r="D197" s="105"/>
    </row>
    <row r="198" spans="2:4" ht="12.75">
      <c r="B198" s="105"/>
      <c r="C198" s="105"/>
      <c r="D198" s="105"/>
    </row>
    <row r="199" spans="2:4" ht="12.75">
      <c r="B199" s="105"/>
      <c r="C199" s="105"/>
      <c r="D199" s="105"/>
    </row>
    <row r="200" spans="2:4" ht="12.75">
      <c r="B200" s="105"/>
      <c r="C200" s="105"/>
      <c r="D200" s="105"/>
    </row>
    <row r="201" spans="2:4" ht="12.75">
      <c r="B201" s="105"/>
      <c r="C201" s="105"/>
      <c r="D201" s="105"/>
    </row>
    <row r="202" spans="2:4" ht="12.75">
      <c r="B202" s="105"/>
      <c r="C202" s="105"/>
      <c r="D202" s="105"/>
    </row>
    <row r="203" spans="2:4" ht="12.75">
      <c r="B203" s="105"/>
      <c r="C203" s="105"/>
      <c r="D203" s="105"/>
    </row>
    <row r="204" spans="2:4" ht="12.75">
      <c r="B204" s="105"/>
      <c r="C204" s="105"/>
      <c r="D204" s="105"/>
    </row>
    <row r="205" spans="2:4" ht="12.75">
      <c r="B205" s="105"/>
      <c r="C205" s="105"/>
      <c r="D205" s="105"/>
    </row>
    <row r="206" spans="2:4" ht="12.75">
      <c r="B206" s="105"/>
      <c r="C206" s="105"/>
      <c r="D206" s="105"/>
    </row>
    <row r="207" spans="2:4" ht="12.75">
      <c r="B207" s="105"/>
      <c r="C207" s="105"/>
      <c r="D207" s="105"/>
    </row>
    <row r="208" spans="2:4" ht="12.75">
      <c r="B208" s="105"/>
      <c r="C208" s="105"/>
      <c r="D208" s="105"/>
    </row>
    <row r="209" spans="2:4" ht="12.75">
      <c r="B209" s="105"/>
      <c r="C209" s="105"/>
      <c r="D209" s="105"/>
    </row>
    <row r="210" spans="2:4" ht="12.75">
      <c r="B210" s="105"/>
      <c r="C210" s="105"/>
      <c r="D210" s="105"/>
    </row>
    <row r="211" spans="2:4" ht="12.75">
      <c r="B211" s="105"/>
      <c r="C211" s="105"/>
      <c r="D211" s="105"/>
    </row>
    <row r="212" spans="2:4" ht="12.75">
      <c r="B212" s="105"/>
      <c r="C212" s="105"/>
      <c r="D212" s="105"/>
    </row>
    <row r="213" spans="2:4" ht="12.75">
      <c r="B213" s="105"/>
      <c r="C213" s="105"/>
      <c r="D213" s="105"/>
    </row>
    <row r="214" spans="2:4" ht="12.75">
      <c r="B214" s="105"/>
      <c r="C214" s="105"/>
      <c r="D214" s="105"/>
    </row>
    <row r="215" spans="2:4" ht="12.75">
      <c r="B215" s="105"/>
      <c r="C215" s="105"/>
      <c r="D215" s="105"/>
    </row>
    <row r="216" spans="2:4" ht="12.75">
      <c r="B216" s="105"/>
      <c r="C216" s="105"/>
      <c r="D216" s="105"/>
    </row>
    <row r="217" spans="2:4" ht="12.75">
      <c r="B217" s="105"/>
      <c r="C217" s="105"/>
      <c r="D217" s="105"/>
    </row>
    <row r="218" spans="2:4" ht="12.75">
      <c r="B218" s="105"/>
      <c r="C218" s="105"/>
      <c r="D218" s="105"/>
    </row>
    <row r="219" spans="2:4" ht="12.75">
      <c r="B219" s="105"/>
      <c r="C219" s="105"/>
      <c r="D219" s="105"/>
    </row>
    <row r="220" spans="2:4" ht="12.75">
      <c r="B220" s="105"/>
      <c r="C220" s="105"/>
      <c r="D220" s="105"/>
    </row>
    <row r="221" spans="2:4" ht="12.75">
      <c r="B221" s="105"/>
      <c r="C221" s="105"/>
      <c r="D221" s="105"/>
    </row>
    <row r="222" spans="2:4" ht="12.75">
      <c r="B222" s="105"/>
      <c r="C222" s="105"/>
      <c r="D222" s="105"/>
    </row>
    <row r="223" spans="2:4" ht="12.75">
      <c r="B223" s="105"/>
      <c r="C223" s="105"/>
      <c r="D223" s="105"/>
    </row>
    <row r="224" spans="2:4" ht="12.75">
      <c r="B224" s="105"/>
      <c r="C224" s="105"/>
      <c r="D224" s="105"/>
    </row>
    <row r="225" spans="2:4" ht="12.75">
      <c r="B225" s="105"/>
      <c r="C225" s="105"/>
      <c r="D225" s="105"/>
    </row>
    <row r="226" spans="2:4" ht="12.75">
      <c r="B226" s="105"/>
      <c r="C226" s="105"/>
      <c r="D226" s="105"/>
    </row>
    <row r="227" spans="2:4" ht="12.75">
      <c r="B227" s="105"/>
      <c r="C227" s="105"/>
      <c r="D227" s="105"/>
    </row>
    <row r="228" spans="2:4" ht="12.75">
      <c r="B228" s="105"/>
      <c r="C228" s="105"/>
      <c r="D228" s="105"/>
    </row>
    <row r="229" spans="2:4" ht="12.75">
      <c r="B229" s="105"/>
      <c r="C229" s="105"/>
      <c r="D229" s="105"/>
    </row>
    <row r="230" spans="2:4" ht="12.75">
      <c r="B230" s="105"/>
      <c r="C230" s="105"/>
      <c r="D230" s="105"/>
    </row>
    <row r="231" spans="2:4" ht="12.75">
      <c r="B231" s="105"/>
      <c r="C231" s="105"/>
      <c r="D231" s="105"/>
    </row>
    <row r="232" spans="2:4" ht="12.75">
      <c r="B232" s="105"/>
      <c r="C232" s="105"/>
      <c r="D232" s="105"/>
    </row>
    <row r="233" spans="2:4" ht="12.75">
      <c r="B233" s="105"/>
      <c r="C233" s="105"/>
      <c r="D233" s="105"/>
    </row>
    <row r="234" spans="2:4" ht="12.75">
      <c r="B234" s="105"/>
      <c r="C234" s="105"/>
      <c r="D234" s="105"/>
    </row>
    <row r="235" spans="2:4" ht="12.75">
      <c r="B235" s="105"/>
      <c r="C235" s="105"/>
      <c r="D235" s="105"/>
    </row>
    <row r="236" spans="2:4" ht="12.75">
      <c r="B236" s="105"/>
      <c r="C236" s="105"/>
      <c r="D236" s="105"/>
    </row>
    <row r="237" spans="2:4" ht="12.75">
      <c r="B237" s="105"/>
      <c r="C237" s="105"/>
      <c r="D237" s="105"/>
    </row>
    <row r="238" spans="2:4" ht="12.75">
      <c r="B238" s="105"/>
      <c r="C238" s="105"/>
      <c r="D238" s="105"/>
    </row>
    <row r="239" spans="2:4" ht="12.75">
      <c r="B239" s="105"/>
      <c r="C239" s="105"/>
      <c r="D239" s="105"/>
    </row>
    <row r="240" spans="2:4" ht="12.75">
      <c r="B240" s="105"/>
      <c r="C240" s="105"/>
      <c r="D240" s="105"/>
    </row>
    <row r="241" spans="2:4" ht="12.75">
      <c r="B241" s="105"/>
      <c r="C241" s="105"/>
      <c r="D241" s="105"/>
    </row>
    <row r="242" spans="2:4" ht="12.75">
      <c r="B242" s="105"/>
      <c r="C242" s="105"/>
      <c r="D242" s="105"/>
    </row>
    <row r="243" spans="2:4" ht="12.75">
      <c r="B243" s="105"/>
      <c r="C243" s="105"/>
      <c r="D243" s="105"/>
    </row>
    <row r="244" spans="2:4" ht="12.75">
      <c r="B244" s="105"/>
      <c r="C244" s="105"/>
      <c r="D244" s="105"/>
    </row>
    <row r="245" spans="2:4" ht="12.75">
      <c r="B245" s="105"/>
      <c r="C245" s="105"/>
      <c r="D245" s="105"/>
    </row>
    <row r="246" spans="2:4" ht="12.75">
      <c r="B246" s="105"/>
      <c r="C246" s="105"/>
      <c r="D246" s="105"/>
    </row>
    <row r="247" spans="2:4" ht="12.75">
      <c r="B247" s="105"/>
      <c r="C247" s="105"/>
      <c r="D247" s="105"/>
    </row>
    <row r="248" spans="2:4" ht="12.75">
      <c r="B248" s="105"/>
      <c r="C248" s="105"/>
      <c r="D248" s="105"/>
    </row>
    <row r="249" spans="2:4" ht="12.75">
      <c r="B249" s="105"/>
      <c r="C249" s="105"/>
      <c r="D249" s="105"/>
    </row>
    <row r="250" spans="2:4" ht="12.75">
      <c r="B250" s="105"/>
      <c r="C250" s="105"/>
      <c r="D250" s="105"/>
    </row>
    <row r="251" spans="2:4" ht="12.75">
      <c r="B251" s="105"/>
      <c r="C251" s="105"/>
      <c r="D251" s="105"/>
    </row>
    <row r="252" spans="2:4" ht="12.75">
      <c r="B252" s="105"/>
      <c r="C252" s="105"/>
      <c r="D252" s="105"/>
    </row>
    <row r="253" spans="2:4" ht="12.75">
      <c r="B253" s="105"/>
      <c r="C253" s="105"/>
      <c r="D253" s="105"/>
    </row>
    <row r="254" spans="2:4" ht="12.75">
      <c r="B254" s="105"/>
      <c r="C254" s="105"/>
      <c r="D254" s="105"/>
    </row>
    <row r="255" spans="2:4" ht="12.75">
      <c r="B255" s="105"/>
      <c r="C255" s="105"/>
      <c r="D255" s="105"/>
    </row>
    <row r="256" spans="2:4" ht="12.75">
      <c r="B256" s="105"/>
      <c r="C256" s="105"/>
      <c r="D256" s="105"/>
    </row>
    <row r="257" spans="2:4" ht="12.75">
      <c r="B257" s="105"/>
      <c r="C257" s="105"/>
      <c r="D257" s="105"/>
    </row>
    <row r="258" spans="2:4" ht="12.75">
      <c r="B258" s="105"/>
      <c r="C258" s="105"/>
      <c r="D258" s="105"/>
    </row>
    <row r="259" spans="2:4" ht="12.75">
      <c r="B259" s="105"/>
      <c r="C259" s="105"/>
      <c r="D259" s="105"/>
    </row>
    <row r="260" spans="2:4" ht="12.75">
      <c r="B260" s="105"/>
      <c r="C260" s="105"/>
      <c r="D260" s="105"/>
    </row>
    <row r="261" spans="2:4" ht="12.75">
      <c r="B261" s="105"/>
      <c r="C261" s="105"/>
      <c r="D261" s="105"/>
    </row>
    <row r="262" spans="2:4" ht="12.75">
      <c r="B262" s="105"/>
      <c r="C262" s="105"/>
      <c r="D262" s="105"/>
    </row>
    <row r="263" spans="2:4" ht="12.75">
      <c r="B263" s="105"/>
      <c r="C263" s="105"/>
      <c r="D263" s="105"/>
    </row>
    <row r="264" spans="2:4" ht="12.75">
      <c r="B264" s="105"/>
      <c r="C264" s="105"/>
      <c r="D264" s="105"/>
    </row>
    <row r="265" spans="2:4" ht="12.75">
      <c r="B265" s="105"/>
      <c r="C265" s="105"/>
      <c r="D265" s="105"/>
    </row>
    <row r="266" spans="2:4" ht="12.75">
      <c r="B266" s="105"/>
      <c r="C266" s="105"/>
      <c r="D266" s="105"/>
    </row>
    <row r="267" spans="2:4" ht="12.75">
      <c r="B267" s="105"/>
      <c r="C267" s="105"/>
      <c r="D267" s="105"/>
    </row>
    <row r="268" spans="2:4" ht="12.75">
      <c r="B268" s="105"/>
      <c r="C268" s="105"/>
      <c r="D268" s="105"/>
    </row>
    <row r="269" spans="2:4" ht="12.75">
      <c r="B269" s="105"/>
      <c r="C269" s="105"/>
      <c r="D269" s="105"/>
    </row>
    <row r="270" spans="2:4" ht="12.75">
      <c r="B270" s="105"/>
      <c r="C270" s="105"/>
      <c r="D270" s="105"/>
    </row>
    <row r="271" spans="2:4" ht="12.75">
      <c r="B271" s="105"/>
      <c r="C271" s="105"/>
      <c r="D271" s="105"/>
    </row>
    <row r="272" spans="2:4" ht="12.75">
      <c r="B272" s="105"/>
      <c r="C272" s="105"/>
      <c r="D272" s="105"/>
    </row>
    <row r="273" spans="2:4" ht="12.75">
      <c r="B273" s="105"/>
      <c r="C273" s="105"/>
      <c r="D273" s="105"/>
    </row>
    <row r="274" spans="2:4" ht="12.75">
      <c r="B274" s="105"/>
      <c r="C274" s="105"/>
      <c r="D274" s="105"/>
    </row>
    <row r="275" spans="2:4" ht="12.75">
      <c r="B275" s="105"/>
      <c r="C275" s="105"/>
      <c r="D275" s="105"/>
    </row>
    <row r="276" spans="2:4" ht="12.75">
      <c r="B276" s="105"/>
      <c r="C276" s="105"/>
      <c r="D276" s="105"/>
    </row>
    <row r="277" spans="2:4" ht="12.75">
      <c r="B277" s="105"/>
      <c r="C277" s="105"/>
      <c r="D277" s="105"/>
    </row>
    <row r="278" spans="2:4" ht="12.75">
      <c r="B278" s="105"/>
      <c r="C278" s="105"/>
      <c r="D278" s="105"/>
    </row>
    <row r="279" spans="2:4" ht="12.75">
      <c r="B279" s="105"/>
      <c r="C279" s="105"/>
      <c r="D279" s="105"/>
    </row>
    <row r="280" spans="2:4" ht="12.75">
      <c r="B280" s="105"/>
      <c r="C280" s="105"/>
      <c r="D280" s="105"/>
    </row>
    <row r="281" spans="2:4" ht="12.75">
      <c r="B281" s="105"/>
      <c r="C281" s="105"/>
      <c r="D281" s="105"/>
    </row>
    <row r="282" spans="2:4" ht="12.75">
      <c r="B282" s="105"/>
      <c r="C282" s="105"/>
      <c r="D282" s="105"/>
    </row>
    <row r="283" spans="2:4" ht="12.75">
      <c r="B283" s="105"/>
      <c r="C283" s="105"/>
      <c r="D283" s="105"/>
    </row>
    <row r="284" spans="2:4" ht="12.75">
      <c r="B284" s="105"/>
      <c r="C284" s="105"/>
      <c r="D284" s="105"/>
    </row>
    <row r="285" spans="2:4" ht="12.75">
      <c r="B285" s="105"/>
      <c r="C285" s="105"/>
      <c r="D285" s="105"/>
    </row>
    <row r="286" spans="2:4" ht="12.75">
      <c r="B286" s="105"/>
      <c r="C286" s="105"/>
      <c r="D286" s="105"/>
    </row>
    <row r="287" spans="2:4" ht="12.75">
      <c r="B287" s="105"/>
      <c r="C287" s="105"/>
      <c r="D287" s="105"/>
    </row>
    <row r="288" spans="2:4" ht="12.75">
      <c r="B288" s="105"/>
      <c r="C288" s="105"/>
      <c r="D288" s="105"/>
    </row>
    <row r="289" spans="2:4" ht="12.75">
      <c r="B289" s="105"/>
      <c r="C289" s="105"/>
      <c r="D289" s="105"/>
    </row>
    <row r="290" spans="2:4" ht="12.75">
      <c r="B290" s="105"/>
      <c r="C290" s="105"/>
      <c r="D290" s="105"/>
    </row>
    <row r="291" spans="2:4" ht="12.75">
      <c r="B291" s="105"/>
      <c r="C291" s="105"/>
      <c r="D291" s="105"/>
    </row>
    <row r="292" spans="2:4" ht="12.75">
      <c r="B292" s="105"/>
      <c r="C292" s="105"/>
      <c r="D292" s="105"/>
    </row>
    <row r="293" spans="2:4" ht="12.75">
      <c r="B293" s="105"/>
      <c r="C293" s="105"/>
      <c r="D293" s="105"/>
    </row>
    <row r="294" spans="2:4" ht="12.75">
      <c r="B294" s="105"/>
      <c r="C294" s="105"/>
      <c r="D294" s="105"/>
    </row>
    <row r="295" spans="2:4" ht="12.75">
      <c r="B295" s="105"/>
      <c r="C295" s="105"/>
      <c r="D295" s="105"/>
    </row>
    <row r="296" spans="2:4" ht="12.75">
      <c r="B296" s="105"/>
      <c r="C296" s="105"/>
      <c r="D296" s="105"/>
    </row>
    <row r="297" spans="2:4" ht="12.75">
      <c r="B297" s="105"/>
      <c r="C297" s="105"/>
      <c r="D297" s="105"/>
    </row>
    <row r="298" spans="2:4" ht="12.75">
      <c r="B298" s="105"/>
      <c r="C298" s="105"/>
      <c r="D298" s="105"/>
    </row>
    <row r="299" spans="2:4" ht="12.75">
      <c r="B299" s="105"/>
      <c r="C299" s="105"/>
      <c r="D299" s="105"/>
    </row>
    <row r="300" spans="2:4" ht="12.75">
      <c r="B300" s="105"/>
      <c r="C300" s="105"/>
      <c r="D300" s="105"/>
    </row>
    <row r="301" spans="2:4" ht="12.75">
      <c r="B301" s="105"/>
      <c r="C301" s="105"/>
      <c r="D301" s="105"/>
    </row>
    <row r="302" spans="2:4" ht="12.75">
      <c r="B302" s="105"/>
      <c r="C302" s="105"/>
      <c r="D302" s="105"/>
    </row>
    <row r="303" spans="2:4" ht="12.75">
      <c r="B303" s="105"/>
      <c r="C303" s="105"/>
      <c r="D303" s="105"/>
    </row>
    <row r="304" spans="2:4" ht="12.75">
      <c r="B304" s="105"/>
      <c r="C304" s="105"/>
      <c r="D304" s="105"/>
    </row>
    <row r="305" spans="2:4" ht="12.75">
      <c r="B305" s="105"/>
      <c r="C305" s="105"/>
      <c r="D305" s="105"/>
    </row>
    <row r="306" spans="2:4" ht="12.75">
      <c r="B306" s="105"/>
      <c r="C306" s="105"/>
      <c r="D306" s="105"/>
    </row>
    <row r="307" spans="2:4" ht="12.75">
      <c r="B307" s="105"/>
      <c r="C307" s="105"/>
      <c r="D307" s="105"/>
    </row>
    <row r="308" spans="2:4" ht="12.75">
      <c r="B308" s="105"/>
      <c r="C308" s="105"/>
      <c r="D308" s="105"/>
    </row>
    <row r="309" spans="2:4" ht="12.75">
      <c r="B309" s="105"/>
      <c r="C309" s="105"/>
      <c r="D309" s="105"/>
    </row>
    <row r="310" spans="2:4" ht="12.75">
      <c r="B310" s="105"/>
      <c r="C310" s="105"/>
      <c r="D310" s="105"/>
    </row>
    <row r="311" spans="2:4" ht="12.75">
      <c r="B311" s="105"/>
      <c r="C311" s="105"/>
      <c r="D311" s="105"/>
    </row>
    <row r="312" spans="2:4" ht="12.75">
      <c r="B312" s="105"/>
      <c r="C312" s="105"/>
      <c r="D312" s="105"/>
    </row>
    <row r="313" spans="2:4" ht="12.75">
      <c r="B313" s="105"/>
      <c r="C313" s="105"/>
      <c r="D313" s="105"/>
    </row>
    <row r="314" spans="2:4" ht="12.75">
      <c r="B314" s="105"/>
      <c r="C314" s="105"/>
      <c r="D314" s="105"/>
    </row>
    <row r="315" spans="2:4" ht="12.75">
      <c r="B315" s="105"/>
      <c r="C315" s="105"/>
      <c r="D315" s="105"/>
    </row>
    <row r="316" spans="2:4" ht="12.75">
      <c r="B316" s="105"/>
      <c r="C316" s="105"/>
      <c r="D316" s="105"/>
    </row>
    <row r="317" spans="2:4" ht="12.75">
      <c r="B317" s="105"/>
      <c r="C317" s="105"/>
      <c r="D317" s="105"/>
    </row>
    <row r="318" spans="2:4" ht="12.75">
      <c r="B318" s="105"/>
      <c r="C318" s="105"/>
      <c r="D318" s="105"/>
    </row>
    <row r="319" spans="2:4" ht="12.75">
      <c r="B319" s="105"/>
      <c r="C319" s="105"/>
      <c r="D319" s="105"/>
    </row>
    <row r="320" spans="2:4" ht="12.75">
      <c r="B320" s="105"/>
      <c r="C320" s="105"/>
      <c r="D320" s="105"/>
    </row>
    <row r="321" spans="2:4" ht="12.75">
      <c r="B321" s="105"/>
      <c r="C321" s="105"/>
      <c r="D321" s="105"/>
    </row>
    <row r="322" spans="2:4" ht="12.75">
      <c r="B322" s="105"/>
      <c r="C322" s="105"/>
      <c r="D322" s="105"/>
    </row>
    <row r="323" spans="2:4" ht="12.75">
      <c r="B323" s="105"/>
      <c r="C323" s="105"/>
      <c r="D323" s="105"/>
    </row>
    <row r="324" spans="2:4" ht="12.75">
      <c r="B324" s="105"/>
      <c r="C324" s="105"/>
      <c r="D324" s="105"/>
    </row>
    <row r="325" spans="2:4" ht="12.75">
      <c r="B325" s="105"/>
      <c r="C325" s="105"/>
      <c r="D325" s="105"/>
    </row>
    <row r="326" spans="2:4" ht="12.75">
      <c r="B326" s="105"/>
      <c r="C326" s="105"/>
      <c r="D326" s="105"/>
    </row>
    <row r="327" spans="2:4" ht="12.75">
      <c r="B327" s="105"/>
      <c r="C327" s="105"/>
      <c r="D327" s="105"/>
    </row>
    <row r="328" spans="2:4" ht="12.75">
      <c r="B328" s="105"/>
      <c r="C328" s="105"/>
      <c r="D328" s="105"/>
    </row>
    <row r="329" spans="2:4" ht="12.75">
      <c r="B329" s="105"/>
      <c r="C329" s="105"/>
      <c r="D329" s="105"/>
    </row>
    <row r="330" spans="2:4" ht="12.75">
      <c r="B330" s="105"/>
      <c r="C330" s="105"/>
      <c r="D330" s="105"/>
    </row>
    <row r="331" spans="2:4" ht="12.75">
      <c r="B331" s="105"/>
      <c r="C331" s="105"/>
      <c r="D331" s="105"/>
    </row>
    <row r="332" spans="2:4" ht="12.75">
      <c r="B332" s="105"/>
      <c r="C332" s="105"/>
      <c r="D332" s="105"/>
    </row>
    <row r="333" spans="2:4" ht="12.75">
      <c r="B333" s="105"/>
      <c r="C333" s="105"/>
      <c r="D333" s="105"/>
    </row>
    <row r="334" spans="2:4" ht="12.75">
      <c r="B334" s="105"/>
      <c r="C334" s="105"/>
      <c r="D334" s="105"/>
    </row>
    <row r="335" spans="2:4" ht="12.75">
      <c r="B335" s="105"/>
      <c r="C335" s="105"/>
      <c r="D335" s="105"/>
    </row>
    <row r="336" spans="2:4" ht="12.75">
      <c r="B336" s="105"/>
      <c r="C336" s="105"/>
      <c r="D336" s="105"/>
    </row>
    <row r="337" spans="2:4" ht="12.75">
      <c r="B337" s="105"/>
      <c r="C337" s="105"/>
      <c r="D337" s="105"/>
    </row>
    <row r="338" spans="2:4" ht="12.75">
      <c r="B338" s="105"/>
      <c r="C338" s="105"/>
      <c r="D338" s="105"/>
    </row>
    <row r="339" spans="2:4" ht="12.75">
      <c r="B339" s="105"/>
      <c r="C339" s="105"/>
      <c r="D339" s="105"/>
    </row>
    <row r="340" spans="2:4" ht="12.75">
      <c r="B340" s="105"/>
      <c r="C340" s="105"/>
      <c r="D340" s="105"/>
    </row>
    <row r="341" spans="2:4" ht="12.75">
      <c r="B341" s="105"/>
      <c r="C341" s="105"/>
      <c r="D341" s="105"/>
    </row>
    <row r="342" spans="2:4" ht="12.75">
      <c r="B342" s="105"/>
      <c r="C342" s="105"/>
      <c r="D342" s="105"/>
    </row>
    <row r="343" spans="2:4" ht="12.75">
      <c r="B343" s="105"/>
      <c r="C343" s="105"/>
      <c r="D343" s="105"/>
    </row>
    <row r="344" spans="2:4" ht="12.75">
      <c r="B344" s="105"/>
      <c r="C344" s="105"/>
      <c r="D344" s="105"/>
    </row>
    <row r="345" spans="2:4" ht="12.75">
      <c r="B345" s="105"/>
      <c r="C345" s="105"/>
      <c r="D345" s="105"/>
    </row>
    <row r="346" spans="2:4" ht="12.75">
      <c r="B346" s="105"/>
      <c r="C346" s="105"/>
      <c r="D346" s="105"/>
    </row>
    <row r="347" spans="2:4" ht="12.75">
      <c r="B347" s="105"/>
      <c r="C347" s="105"/>
      <c r="D347" s="105"/>
    </row>
    <row r="348" spans="2:4" ht="12.75">
      <c r="B348" s="105"/>
      <c r="C348" s="105"/>
      <c r="D348" s="105"/>
    </row>
    <row r="349" spans="2:4" ht="12.75">
      <c r="B349" s="105"/>
      <c r="C349" s="105"/>
      <c r="D349" s="105"/>
    </row>
    <row r="350" spans="2:4" ht="12.75">
      <c r="B350" s="105"/>
      <c r="C350" s="105"/>
      <c r="D350" s="105"/>
    </row>
    <row r="351" spans="2:4" ht="12.75">
      <c r="B351" s="105"/>
      <c r="C351" s="105"/>
      <c r="D351" s="105"/>
    </row>
    <row r="352" spans="2:4" ht="12.75">
      <c r="B352" s="105"/>
      <c r="C352" s="105"/>
      <c r="D352" s="105"/>
    </row>
    <row r="353" spans="2:4" ht="12.75">
      <c r="B353" s="105"/>
      <c r="C353" s="105"/>
      <c r="D353" s="105"/>
    </row>
    <row r="354" spans="2:4" ht="12.75">
      <c r="B354" s="105"/>
      <c r="C354" s="105"/>
      <c r="D354" s="105"/>
    </row>
    <row r="355" spans="2:4" ht="12.75">
      <c r="B355" s="105"/>
      <c r="C355" s="105"/>
      <c r="D355" s="105"/>
    </row>
    <row r="356" spans="2:4" ht="12.75">
      <c r="B356" s="105"/>
      <c r="C356" s="105"/>
      <c r="D356" s="105"/>
    </row>
    <row r="357" spans="2:4" ht="12.75">
      <c r="B357" s="105"/>
      <c r="C357" s="105"/>
      <c r="D357" s="105"/>
    </row>
    <row r="358" spans="2:4" ht="12.75">
      <c r="B358" s="105"/>
      <c r="C358" s="105"/>
      <c r="D358" s="105"/>
    </row>
    <row r="359" spans="2:4" ht="12.75">
      <c r="B359" s="105"/>
      <c r="C359" s="105"/>
      <c r="D359" s="105"/>
    </row>
    <row r="360" spans="2:4" ht="12.75">
      <c r="B360" s="105"/>
      <c r="C360" s="105"/>
      <c r="D360" s="105"/>
    </row>
    <row r="361" spans="2:4" ht="12.75">
      <c r="B361" s="105"/>
      <c r="C361" s="105"/>
      <c r="D361" s="105"/>
    </row>
    <row r="362" spans="2:4" ht="12.75">
      <c r="B362" s="105"/>
      <c r="C362" s="105"/>
      <c r="D362" s="105"/>
    </row>
    <row r="363" spans="2:4" ht="12.75">
      <c r="B363" s="105"/>
      <c r="C363" s="105"/>
      <c r="D363" s="105"/>
    </row>
    <row r="364" spans="2:4" ht="12.75">
      <c r="B364" s="105"/>
      <c r="C364" s="105"/>
      <c r="D364" s="105"/>
    </row>
    <row r="365" spans="2:4" ht="12.75">
      <c r="B365" s="105"/>
      <c r="C365" s="105"/>
      <c r="D365" s="105"/>
    </row>
    <row r="366" spans="2:4" ht="12.75">
      <c r="B366" s="105"/>
      <c r="C366" s="105"/>
      <c r="D366" s="105"/>
    </row>
    <row r="367" spans="2:4" ht="12.75">
      <c r="B367" s="105"/>
      <c r="C367" s="105"/>
      <c r="D367" s="105"/>
    </row>
    <row r="368" spans="2:4" ht="12.75">
      <c r="B368" s="105"/>
      <c r="C368" s="105"/>
      <c r="D368" s="105"/>
    </row>
    <row r="369" spans="2:4" ht="12.75">
      <c r="B369" s="105"/>
      <c r="C369" s="105"/>
      <c r="D369" s="105"/>
    </row>
    <row r="370" spans="2:4" ht="12.75">
      <c r="B370" s="105"/>
      <c r="C370" s="105"/>
      <c r="D370" s="105"/>
    </row>
    <row r="371" spans="2:4" ht="12.75">
      <c r="B371" s="105"/>
      <c r="C371" s="105"/>
      <c r="D371" s="105"/>
    </row>
    <row r="372" spans="2:4" ht="12.75">
      <c r="B372" s="105"/>
      <c r="C372" s="105"/>
      <c r="D372" s="105"/>
    </row>
    <row r="373" spans="2:4" ht="12.75">
      <c r="B373" s="105"/>
      <c r="C373" s="105"/>
      <c r="D373" s="105"/>
    </row>
    <row r="374" spans="2:4" ht="12.75">
      <c r="B374" s="105"/>
      <c r="C374" s="105"/>
      <c r="D374" s="105"/>
    </row>
    <row r="375" spans="2:4" ht="12.75">
      <c r="B375" s="105"/>
      <c r="C375" s="105"/>
      <c r="D375" s="105"/>
    </row>
    <row r="376" spans="2:4" ht="12.75">
      <c r="B376" s="105"/>
      <c r="C376" s="105"/>
      <c r="D376" s="105"/>
    </row>
    <row r="377" spans="2:4" ht="12.75">
      <c r="B377" s="105"/>
      <c r="C377" s="105"/>
      <c r="D377" s="105"/>
    </row>
    <row r="378" spans="2:4" ht="12.75">
      <c r="B378" s="105"/>
      <c r="C378" s="105"/>
      <c r="D378" s="105"/>
    </row>
    <row r="379" spans="2:4" ht="12.75">
      <c r="B379" s="105"/>
      <c r="C379" s="105"/>
      <c r="D379" s="105"/>
    </row>
    <row r="380" spans="2:4" ht="12.75">
      <c r="B380" s="105"/>
      <c r="C380" s="105"/>
      <c r="D380" s="105"/>
    </row>
    <row r="381" spans="2:4" ht="12.75">
      <c r="B381" s="105"/>
      <c r="C381" s="105"/>
      <c r="D381" s="105"/>
    </row>
    <row r="382" spans="2:4" ht="12.75">
      <c r="B382" s="105"/>
      <c r="C382" s="105"/>
      <c r="D382" s="105"/>
    </row>
    <row r="383" spans="2:4" ht="12.75">
      <c r="B383" s="105"/>
      <c r="C383" s="105"/>
      <c r="D383" s="105"/>
    </row>
    <row r="384" spans="2:4" ht="12.75">
      <c r="B384" s="105"/>
      <c r="C384" s="105"/>
      <c r="D384" s="105"/>
    </row>
    <row r="385" spans="2:4" ht="12.75">
      <c r="B385" s="105"/>
      <c r="C385" s="105"/>
      <c r="D385" s="105"/>
    </row>
    <row r="386" spans="2:4" ht="12.75">
      <c r="B386" s="105"/>
      <c r="C386" s="105"/>
      <c r="D386" s="105"/>
    </row>
    <row r="387" spans="2:4" ht="12.75">
      <c r="B387" s="105"/>
      <c r="C387" s="105"/>
      <c r="D387" s="105"/>
    </row>
    <row r="388" spans="2:4" ht="12.75">
      <c r="B388" s="105"/>
      <c r="C388" s="105"/>
      <c r="D388" s="105"/>
    </row>
    <row r="389" spans="2:4" ht="12.75">
      <c r="B389" s="105"/>
      <c r="C389" s="105"/>
      <c r="D389" s="105"/>
    </row>
    <row r="390" spans="2:4" ht="12.75">
      <c r="B390" s="105"/>
      <c r="C390" s="105"/>
      <c r="D390" s="105"/>
    </row>
    <row r="391" spans="2:4" ht="12.75">
      <c r="B391" s="105"/>
      <c r="C391" s="105"/>
      <c r="D391" s="105"/>
    </row>
    <row r="392" spans="2:4" ht="12.75">
      <c r="B392" s="105"/>
      <c r="C392" s="105"/>
      <c r="D392" s="105"/>
    </row>
    <row r="393" spans="2:4" ht="12.75">
      <c r="B393" s="105"/>
      <c r="C393" s="105"/>
      <c r="D393" s="105"/>
    </row>
    <row r="394" spans="2:4" ht="12.75">
      <c r="B394" s="105"/>
      <c r="C394" s="105"/>
      <c r="D394" s="105"/>
    </row>
    <row r="395" spans="2:4" ht="12.75">
      <c r="B395" s="105"/>
      <c r="C395" s="105"/>
      <c r="D395" s="105"/>
    </row>
    <row r="396" spans="2:4" ht="12.75">
      <c r="B396" s="105"/>
      <c r="C396" s="105"/>
      <c r="D396" s="105"/>
    </row>
    <row r="397" spans="2:4" ht="12.75">
      <c r="B397" s="105"/>
      <c r="C397" s="105"/>
      <c r="D397" s="105"/>
    </row>
    <row r="398" spans="2:4" ht="12.75">
      <c r="B398" s="105"/>
      <c r="C398" s="105"/>
      <c r="D398" s="105"/>
    </row>
    <row r="399" spans="2:4" ht="12.75">
      <c r="B399" s="105"/>
      <c r="C399" s="105"/>
      <c r="D399" s="105"/>
    </row>
    <row r="400" spans="2:4" ht="12.75">
      <c r="B400" s="105"/>
      <c r="C400" s="105"/>
      <c r="D400" s="105"/>
    </row>
    <row r="401" spans="2:4" ht="12.75">
      <c r="B401" s="105"/>
      <c r="C401" s="105"/>
      <c r="D401" s="105"/>
    </row>
    <row r="402" spans="2:4" ht="12.75">
      <c r="B402" s="105"/>
      <c r="C402" s="105"/>
      <c r="D402" s="105"/>
    </row>
    <row r="403" spans="2:4" ht="12.75">
      <c r="B403" s="105"/>
      <c r="C403" s="105"/>
      <c r="D403" s="105"/>
    </row>
    <row r="404" spans="2:4" ht="12.75">
      <c r="B404" s="105"/>
      <c r="C404" s="105"/>
      <c r="D404" s="105"/>
    </row>
    <row r="405" spans="2:4" ht="12.75">
      <c r="B405" s="105"/>
      <c r="C405" s="105"/>
      <c r="D405" s="105"/>
    </row>
    <row r="406" spans="2:4" ht="12.75">
      <c r="B406" s="105"/>
      <c r="C406" s="105"/>
      <c r="D406" s="105"/>
    </row>
    <row r="407" spans="2:4" ht="12.75">
      <c r="B407" s="105"/>
      <c r="C407" s="105"/>
      <c r="D407" s="105"/>
    </row>
    <row r="408" spans="2:4" ht="12.75">
      <c r="B408" s="105"/>
      <c r="C408" s="105"/>
      <c r="D408" s="105"/>
    </row>
    <row r="409" spans="2:4" ht="12.75">
      <c r="B409" s="105"/>
      <c r="C409" s="105"/>
      <c r="D409" s="105"/>
    </row>
    <row r="410" spans="2:4" ht="12.75">
      <c r="B410" s="105"/>
      <c r="C410" s="105"/>
      <c r="D410" s="105"/>
    </row>
    <row r="411" spans="2:4" ht="12.75">
      <c r="B411" s="105"/>
      <c r="C411" s="105"/>
      <c r="D411" s="105"/>
    </row>
    <row r="412" spans="2:4" ht="12.75">
      <c r="B412" s="105"/>
      <c r="C412" s="105"/>
      <c r="D412" s="105"/>
    </row>
    <row r="413" spans="2:4" ht="12.75">
      <c r="B413" s="105"/>
      <c r="C413" s="105"/>
      <c r="D413" s="105"/>
    </row>
    <row r="414" spans="2:4" ht="12.75">
      <c r="B414" s="105"/>
      <c r="C414" s="105"/>
      <c r="D414" s="105"/>
    </row>
    <row r="415" spans="2:4" ht="12.75">
      <c r="B415" s="105"/>
      <c r="C415" s="105"/>
      <c r="D415" s="105"/>
    </row>
    <row r="416" spans="2:4" ht="12.75">
      <c r="B416" s="105"/>
      <c r="C416" s="105"/>
      <c r="D416" s="105"/>
    </row>
    <row r="417" spans="2:4" ht="12.75">
      <c r="B417" s="105"/>
      <c r="C417" s="105"/>
      <c r="D417" s="105"/>
    </row>
    <row r="418" spans="2:4" ht="12.75">
      <c r="B418" s="105"/>
      <c r="C418" s="105"/>
      <c r="D418" s="105"/>
    </row>
    <row r="419" spans="2:4" ht="12.75">
      <c r="B419" s="105"/>
      <c r="C419" s="105"/>
      <c r="D419" s="105"/>
    </row>
    <row r="420" spans="2:4" ht="12.75">
      <c r="B420" s="105"/>
      <c r="C420" s="105"/>
      <c r="D420" s="105"/>
    </row>
    <row r="421" spans="2:4" ht="12.75">
      <c r="B421" s="105"/>
      <c r="C421" s="105"/>
      <c r="D421" s="105"/>
    </row>
    <row r="422" spans="2:4" ht="12.75">
      <c r="B422" s="105"/>
      <c r="C422" s="105"/>
      <c r="D422" s="105"/>
    </row>
    <row r="423" spans="2:4" ht="12.75">
      <c r="B423" s="105"/>
      <c r="C423" s="105"/>
      <c r="D423" s="105"/>
    </row>
    <row r="424" spans="2:4" ht="12.75">
      <c r="B424" s="105"/>
      <c r="C424" s="105"/>
      <c r="D424" s="105"/>
    </row>
    <row r="425" spans="2:4" ht="12.75">
      <c r="B425" s="105"/>
      <c r="C425" s="105"/>
      <c r="D425" s="105"/>
    </row>
    <row r="426" spans="2:4" ht="12.75">
      <c r="B426" s="105"/>
      <c r="C426" s="105"/>
      <c r="D426" s="105"/>
    </row>
    <row r="427" spans="2:4" ht="12.75">
      <c r="B427" s="105"/>
      <c r="C427" s="105"/>
      <c r="D427" s="105"/>
    </row>
    <row r="428" spans="2:4" ht="12.75">
      <c r="B428" s="105"/>
      <c r="C428" s="105"/>
      <c r="D428" s="105"/>
    </row>
    <row r="429" spans="2:4" ht="12.75">
      <c r="B429" s="105"/>
      <c r="C429" s="105"/>
      <c r="D429" s="105"/>
    </row>
    <row r="430" spans="2:4" ht="12.75">
      <c r="B430" s="105"/>
      <c r="C430" s="105"/>
      <c r="D430" s="105"/>
    </row>
    <row r="431" spans="2:4" ht="12.75">
      <c r="B431" s="105"/>
      <c r="C431" s="105"/>
      <c r="D431" s="105"/>
    </row>
    <row r="432" spans="2:4" ht="12.75">
      <c r="B432" s="105"/>
      <c r="C432" s="105"/>
      <c r="D432" s="105"/>
    </row>
    <row r="433" spans="2:4" ht="12.75">
      <c r="B433" s="105"/>
      <c r="C433" s="105"/>
      <c r="D433" s="105"/>
    </row>
    <row r="434" spans="2:4" ht="12.75">
      <c r="B434" s="105"/>
      <c r="C434" s="105"/>
      <c r="D434" s="105"/>
    </row>
    <row r="435" spans="2:4" ht="12.75">
      <c r="B435" s="105"/>
      <c r="C435" s="105"/>
      <c r="D435" s="105"/>
    </row>
    <row r="436" spans="2:4" ht="12.75">
      <c r="B436" s="105"/>
      <c r="C436" s="105"/>
      <c r="D436" s="105"/>
    </row>
    <row r="437" spans="2:4" ht="12.75">
      <c r="B437" s="105"/>
      <c r="C437" s="105"/>
      <c r="D437" s="105"/>
    </row>
    <row r="438" spans="2:4" ht="12.75">
      <c r="B438" s="105"/>
      <c r="C438" s="105"/>
      <c r="D438" s="105"/>
    </row>
    <row r="439" spans="2:4" ht="12.75">
      <c r="B439" s="105"/>
      <c r="C439" s="105"/>
      <c r="D439" s="105"/>
    </row>
    <row r="440" spans="2:4" ht="12.75">
      <c r="B440" s="105"/>
      <c r="C440" s="105"/>
      <c r="D440" s="105"/>
    </row>
    <row r="441" spans="2:4" ht="12.75">
      <c r="B441" s="105"/>
      <c r="C441" s="105"/>
      <c r="D441" s="105"/>
    </row>
    <row r="442" spans="2:4" ht="12.75">
      <c r="B442" s="105"/>
      <c r="C442" s="105"/>
      <c r="D442" s="105"/>
    </row>
    <row r="443" spans="2:4" ht="12.75">
      <c r="B443" s="105"/>
      <c r="C443" s="105"/>
      <c r="D443" s="105"/>
    </row>
    <row r="444" spans="2:4" ht="12.75">
      <c r="B444" s="105"/>
      <c r="C444" s="105"/>
      <c r="D444" s="105"/>
    </row>
    <row r="445" spans="2:4" ht="12.75">
      <c r="B445" s="105"/>
      <c r="C445" s="105"/>
      <c r="D445" s="105"/>
    </row>
    <row r="446" spans="2:4" ht="12.75">
      <c r="B446" s="105"/>
      <c r="C446" s="105"/>
      <c r="D446" s="105"/>
    </row>
    <row r="447" spans="2:4" ht="12.75">
      <c r="B447" s="105"/>
      <c r="C447" s="105"/>
      <c r="D447" s="105"/>
    </row>
    <row r="448" spans="2:4" ht="12.75">
      <c r="B448" s="105"/>
      <c r="C448" s="105"/>
      <c r="D448" s="105"/>
    </row>
    <row r="449" spans="2:4" ht="12.75">
      <c r="B449" s="105"/>
      <c r="C449" s="105"/>
      <c r="D449" s="105"/>
    </row>
    <row r="450" spans="2:4" ht="12.75">
      <c r="B450" s="105"/>
      <c r="C450" s="105"/>
      <c r="D450" s="105"/>
    </row>
    <row r="451" spans="2:4" ht="12.75">
      <c r="B451" s="105"/>
      <c r="C451" s="105"/>
      <c r="D451" s="105"/>
    </row>
    <row r="452" spans="2:4" ht="12.75">
      <c r="B452" s="105"/>
      <c r="C452" s="105"/>
      <c r="D452" s="105"/>
    </row>
    <row r="453" spans="2:4" ht="12.75">
      <c r="B453" s="105"/>
      <c r="C453" s="105"/>
      <c r="D453" s="105"/>
    </row>
    <row r="454" spans="2:4" ht="12.75">
      <c r="B454" s="105"/>
      <c r="C454" s="105"/>
      <c r="D454" s="105"/>
    </row>
    <row r="455" spans="2:4" ht="12.75">
      <c r="B455" s="105"/>
      <c r="C455" s="105"/>
      <c r="D455" s="105"/>
    </row>
    <row r="456" spans="2:4" ht="12.75">
      <c r="B456" s="105"/>
      <c r="C456" s="105"/>
      <c r="D456" s="105"/>
    </row>
    <row r="457" spans="2:4" ht="12.75">
      <c r="B457" s="105"/>
      <c r="C457" s="105"/>
      <c r="D457" s="105"/>
    </row>
    <row r="458" spans="2:4" ht="12.75">
      <c r="B458" s="105"/>
      <c r="C458" s="105"/>
      <c r="D458" s="105"/>
    </row>
    <row r="459" spans="2:4" ht="12.75">
      <c r="B459" s="105"/>
      <c r="C459" s="105"/>
      <c r="D459" s="105"/>
    </row>
    <row r="460" spans="2:4" ht="12.75">
      <c r="B460" s="105"/>
      <c r="C460" s="105"/>
      <c r="D460" s="105"/>
    </row>
    <row r="461" spans="2:4" ht="12.75">
      <c r="B461" s="105"/>
      <c r="C461" s="105"/>
      <c r="D461" s="105"/>
    </row>
    <row r="462" spans="2:4" ht="12.75">
      <c r="B462" s="105"/>
      <c r="C462" s="105"/>
      <c r="D462" s="105"/>
    </row>
    <row r="463" spans="2:4" ht="12.75">
      <c r="B463" s="105"/>
      <c r="C463" s="105"/>
      <c r="D463" s="105"/>
    </row>
    <row r="464" spans="2:4" ht="12.75">
      <c r="B464" s="105"/>
      <c r="C464" s="105"/>
      <c r="D464" s="105"/>
    </row>
    <row r="465" spans="2:4" ht="12.75">
      <c r="B465" s="105"/>
      <c r="C465" s="105"/>
      <c r="D465" s="105"/>
    </row>
    <row r="466" spans="2:4" ht="12.75">
      <c r="B466" s="105"/>
      <c r="C466" s="105"/>
      <c r="D466" s="105"/>
    </row>
    <row r="467" spans="2:4" ht="12.75">
      <c r="B467" s="105"/>
      <c r="C467" s="105"/>
      <c r="D467" s="105"/>
    </row>
    <row r="468" spans="2:4" ht="12.75">
      <c r="B468" s="105"/>
      <c r="C468" s="105"/>
      <c r="D468" s="105"/>
    </row>
    <row r="469" spans="2:4" ht="12.75">
      <c r="B469" s="105"/>
      <c r="C469" s="105"/>
      <c r="D469" s="105"/>
    </row>
    <row r="470" spans="2:4" ht="12.75">
      <c r="B470" s="105"/>
      <c r="C470" s="105"/>
      <c r="D470" s="105"/>
    </row>
    <row r="471" spans="2:4" ht="12.75">
      <c r="B471" s="105"/>
      <c r="C471" s="105"/>
      <c r="D471" s="105"/>
    </row>
    <row r="472" spans="2:4" ht="12.75">
      <c r="B472" s="105"/>
      <c r="C472" s="105"/>
      <c r="D472" s="105"/>
    </row>
    <row r="473" spans="2:4" ht="12.75">
      <c r="B473" s="105"/>
      <c r="C473" s="105"/>
      <c r="D473" s="105"/>
    </row>
    <row r="474" spans="2:4" ht="12.75">
      <c r="B474" s="105"/>
      <c r="C474" s="105"/>
      <c r="D474" s="105"/>
    </row>
    <row r="475" spans="2:4" ht="12.75">
      <c r="B475" s="105"/>
      <c r="C475" s="105"/>
      <c r="D475" s="105"/>
    </row>
    <row r="476" spans="2:4" ht="12.75">
      <c r="B476" s="105"/>
      <c r="C476" s="105"/>
      <c r="D476" s="105"/>
    </row>
    <row r="477" spans="2:4" ht="12.75">
      <c r="B477" s="105"/>
      <c r="C477" s="105"/>
      <c r="D477" s="105"/>
    </row>
    <row r="478" spans="2:4" ht="12.75">
      <c r="B478" s="105"/>
      <c r="C478" s="105"/>
      <c r="D478" s="105"/>
    </row>
    <row r="479" spans="2:4" ht="12.75">
      <c r="B479" s="105"/>
      <c r="C479" s="105"/>
      <c r="D479" s="105"/>
    </row>
    <row r="480" spans="2:4" ht="12.75">
      <c r="B480" s="105"/>
      <c r="C480" s="105"/>
      <c r="D480" s="105"/>
    </row>
    <row r="481" spans="2:4" ht="12.75">
      <c r="B481" s="105"/>
      <c r="C481" s="105"/>
      <c r="D481" s="105"/>
    </row>
    <row r="482" spans="2:4" ht="12.75">
      <c r="B482" s="105"/>
      <c r="C482" s="105"/>
      <c r="D482" s="105"/>
    </row>
    <row r="483" spans="2:4" ht="12.75">
      <c r="B483" s="105"/>
      <c r="C483" s="105"/>
      <c r="D483" s="105"/>
    </row>
    <row r="484" spans="2:4" ht="12.75">
      <c r="B484" s="105"/>
      <c r="C484" s="105"/>
      <c r="D484" s="105"/>
    </row>
    <row r="485" spans="2:4" ht="12.75">
      <c r="B485" s="105"/>
      <c r="C485" s="105"/>
      <c r="D485" s="105"/>
    </row>
    <row r="486" spans="2:4" ht="12.75">
      <c r="B486" s="105"/>
      <c r="C486" s="105"/>
      <c r="D486" s="105"/>
    </row>
    <row r="487" spans="2:4" ht="12.75">
      <c r="B487" s="105"/>
      <c r="C487" s="105"/>
      <c r="D487" s="105"/>
    </row>
    <row r="488" spans="2:4" ht="12.75">
      <c r="B488" s="105"/>
      <c r="C488" s="105"/>
      <c r="D488" s="105"/>
    </row>
    <row r="489" spans="2:4" ht="12.75">
      <c r="B489" s="105"/>
      <c r="C489" s="105"/>
      <c r="D489" s="105"/>
    </row>
    <row r="490" spans="2:4" ht="12.75">
      <c r="B490" s="105"/>
      <c r="C490" s="105"/>
      <c r="D490" s="105"/>
    </row>
    <row r="491" spans="2:4" ht="12.75">
      <c r="B491" s="105"/>
      <c r="C491" s="105"/>
      <c r="D491" s="105"/>
    </row>
    <row r="492" spans="2:4" ht="12.75">
      <c r="B492" s="105"/>
      <c r="C492" s="105"/>
      <c r="D492" s="105"/>
    </row>
    <row r="493" spans="2:4" ht="12.75">
      <c r="B493" s="105"/>
      <c r="C493" s="105"/>
      <c r="D493" s="105"/>
    </row>
    <row r="494" spans="2:4" ht="12.75">
      <c r="B494" s="105"/>
      <c r="C494" s="105"/>
      <c r="D494" s="105"/>
    </row>
    <row r="495" spans="2:4" ht="12.75">
      <c r="B495" s="105"/>
      <c r="C495" s="105"/>
      <c r="D495" s="105"/>
    </row>
    <row r="496" spans="2:4" ht="12.75">
      <c r="B496" s="105"/>
      <c r="C496" s="105"/>
      <c r="D496" s="105"/>
    </row>
    <row r="497" spans="2:4" ht="12.75">
      <c r="B497" s="105"/>
      <c r="C497" s="105"/>
      <c r="D497" s="105"/>
    </row>
    <row r="498" spans="2:4" ht="12.75">
      <c r="B498" s="105"/>
      <c r="C498" s="105"/>
      <c r="D498" s="105"/>
    </row>
    <row r="499" spans="2:4" ht="12.75">
      <c r="B499" s="105"/>
      <c r="C499" s="105"/>
      <c r="D499" s="105"/>
    </row>
    <row r="500" spans="2:4" ht="12.75">
      <c r="B500" s="105"/>
      <c r="C500" s="105"/>
      <c r="D500" s="105"/>
    </row>
    <row r="501" spans="2:4" ht="12.75">
      <c r="B501" s="105"/>
      <c r="C501" s="105"/>
      <c r="D501" s="105"/>
    </row>
    <row r="502" spans="2:4" ht="12.75">
      <c r="B502" s="105"/>
      <c r="C502" s="105"/>
      <c r="D502" s="105"/>
    </row>
    <row r="503" spans="2:4" ht="12.75">
      <c r="B503" s="105"/>
      <c r="C503" s="105"/>
      <c r="D503" s="105"/>
    </row>
    <row r="504" spans="2:4" ht="12.75">
      <c r="B504" s="105"/>
      <c r="C504" s="105"/>
      <c r="D504" s="105"/>
    </row>
    <row r="505" spans="2:4" ht="12.75">
      <c r="B505" s="105"/>
      <c r="C505" s="105"/>
      <c r="D505" s="105"/>
    </row>
    <row r="506" spans="2:4" ht="12.75">
      <c r="B506" s="105"/>
      <c r="C506" s="105"/>
      <c r="D506" s="105"/>
    </row>
    <row r="507" spans="2:4" ht="12.75">
      <c r="B507" s="105"/>
      <c r="C507" s="105"/>
      <c r="D507" s="105"/>
    </row>
    <row r="508" spans="2:4" ht="12.75">
      <c r="B508" s="105"/>
      <c r="C508" s="105"/>
      <c r="D508" s="105"/>
    </row>
    <row r="509" spans="2:4" ht="12.75">
      <c r="B509" s="105"/>
      <c r="C509" s="105"/>
      <c r="D509" s="105"/>
    </row>
    <row r="510" spans="2:4" ht="12.75">
      <c r="B510" s="105"/>
      <c r="C510" s="105"/>
      <c r="D510" s="105"/>
    </row>
    <row r="511" spans="2:4" ht="12.75">
      <c r="B511" s="105"/>
      <c r="C511" s="105"/>
      <c r="D511" s="105"/>
    </row>
    <row r="512" spans="2:4" ht="12.75">
      <c r="B512" s="105"/>
      <c r="C512" s="105"/>
      <c r="D512" s="105"/>
    </row>
    <row r="513" spans="2:4" ht="12.75">
      <c r="B513" s="105"/>
      <c r="C513" s="105"/>
      <c r="D513" s="105"/>
    </row>
    <row r="514" spans="2:4" ht="12.75">
      <c r="B514" s="105"/>
      <c r="C514" s="105"/>
      <c r="D514" s="105"/>
    </row>
    <row r="515" spans="2:4" ht="12.75">
      <c r="B515" s="105"/>
      <c r="C515" s="105"/>
      <c r="D515" s="105"/>
    </row>
    <row r="516" spans="2:4" ht="12.75">
      <c r="B516" s="105"/>
      <c r="C516" s="105"/>
      <c r="D516" s="105"/>
    </row>
    <row r="517" spans="2:4" ht="12.75">
      <c r="B517" s="105"/>
      <c r="C517" s="105"/>
      <c r="D517" s="105"/>
    </row>
    <row r="518" spans="2:4" ht="12.75">
      <c r="B518" s="105"/>
      <c r="C518" s="105"/>
      <c r="D518" s="105"/>
    </row>
    <row r="519" spans="2:4" ht="12.75">
      <c r="B519" s="105"/>
      <c r="C519" s="105"/>
      <c r="D519" s="105"/>
    </row>
    <row r="520" spans="2:4" ht="12.75">
      <c r="B520" s="105"/>
      <c r="C520" s="105"/>
      <c r="D520" s="105"/>
    </row>
    <row r="521" spans="2:4" ht="12.75">
      <c r="B521" s="105"/>
      <c r="C521" s="105"/>
      <c r="D521" s="105"/>
    </row>
    <row r="522" spans="2:4" ht="12.75">
      <c r="B522" s="105"/>
      <c r="C522" s="105"/>
      <c r="D522" s="105"/>
    </row>
    <row r="523" spans="2:4" ht="12.75">
      <c r="B523" s="105"/>
      <c r="C523" s="105"/>
      <c r="D523" s="105"/>
    </row>
    <row r="524" spans="2:4" ht="12.75">
      <c r="B524" s="105"/>
      <c r="C524" s="105"/>
      <c r="D524" s="105"/>
    </row>
    <row r="525" spans="2:4" ht="12.75">
      <c r="B525" s="105"/>
      <c r="C525" s="105"/>
      <c r="D525" s="105"/>
    </row>
    <row r="526" spans="2:4" ht="12.75">
      <c r="B526" s="105"/>
      <c r="C526" s="105"/>
      <c r="D526" s="105"/>
    </row>
    <row r="527" spans="2:4" ht="12.75">
      <c r="B527" s="105"/>
      <c r="C527" s="105"/>
      <c r="D527" s="105"/>
    </row>
    <row r="528" spans="2:4" ht="12.75">
      <c r="B528" s="105"/>
      <c r="C528" s="105"/>
      <c r="D528" s="105"/>
    </row>
    <row r="529" spans="2:4" ht="12.75">
      <c r="B529" s="105"/>
      <c r="C529" s="105"/>
      <c r="D529" s="105"/>
    </row>
    <row r="530" spans="2:4" ht="12.75">
      <c r="B530" s="105"/>
      <c r="C530" s="105"/>
      <c r="D530" s="105"/>
    </row>
    <row r="531" spans="2:4" ht="12.75">
      <c r="B531" s="105"/>
      <c r="C531" s="105"/>
      <c r="D531" s="105"/>
    </row>
    <row r="532" spans="2:4" ht="12.75">
      <c r="B532" s="105"/>
      <c r="C532" s="105"/>
      <c r="D532" s="105"/>
    </row>
    <row r="533" spans="2:4" ht="12.75">
      <c r="B533" s="105"/>
      <c r="C533" s="105"/>
      <c r="D533" s="105"/>
    </row>
    <row r="534" spans="2:4" ht="12.75">
      <c r="B534" s="105"/>
      <c r="C534" s="105"/>
      <c r="D534" s="105"/>
    </row>
    <row r="535" spans="2:4" ht="12.75">
      <c r="B535" s="105"/>
      <c r="C535" s="105"/>
      <c r="D535" s="105"/>
    </row>
    <row r="536" spans="2:4" ht="12.75">
      <c r="B536" s="105"/>
      <c r="C536" s="105"/>
      <c r="D536" s="105"/>
    </row>
    <row r="537" spans="2:4" ht="12.75">
      <c r="B537" s="105"/>
      <c r="C537" s="105"/>
      <c r="D537" s="105"/>
    </row>
    <row r="538" spans="2:4" ht="12.75">
      <c r="B538" s="105"/>
      <c r="C538" s="105"/>
      <c r="D538" s="105"/>
    </row>
    <row r="539" spans="2:4" ht="12.75">
      <c r="B539" s="105"/>
      <c r="C539" s="105"/>
      <c r="D539" s="105"/>
    </row>
    <row r="540" spans="2:4" ht="12.75">
      <c r="B540" s="105"/>
      <c r="C540" s="105"/>
      <c r="D540" s="105"/>
    </row>
    <row r="541" spans="2:4" ht="12.75">
      <c r="B541" s="105"/>
      <c r="C541" s="105"/>
      <c r="D541" s="105"/>
    </row>
    <row r="542" spans="2:4" ht="12.75">
      <c r="B542" s="105"/>
      <c r="C542" s="105"/>
      <c r="D542" s="105"/>
    </row>
    <row r="543" spans="2:4" ht="12.75">
      <c r="B543" s="105"/>
      <c r="C543" s="105"/>
      <c r="D543" s="105"/>
    </row>
    <row r="544" spans="2:4" ht="12.75">
      <c r="B544" s="105"/>
      <c r="C544" s="105"/>
      <c r="D544" s="105"/>
    </row>
    <row r="545" spans="2:4" ht="12.75">
      <c r="B545" s="105"/>
      <c r="C545" s="105"/>
      <c r="D545" s="105"/>
    </row>
    <row r="546" spans="2:4" ht="12.75">
      <c r="B546" s="105"/>
      <c r="C546" s="105"/>
      <c r="D546" s="105"/>
    </row>
    <row r="547" spans="2:4" ht="12.75">
      <c r="B547" s="105"/>
      <c r="C547" s="105"/>
      <c r="D547" s="105"/>
    </row>
    <row r="548" spans="2:4" ht="12.75">
      <c r="B548" s="105"/>
      <c r="C548" s="105"/>
      <c r="D548" s="105"/>
    </row>
    <row r="549" spans="2:4" ht="12.75">
      <c r="B549" s="105"/>
      <c r="C549" s="105"/>
      <c r="D549" s="105"/>
    </row>
    <row r="550" spans="2:4" ht="12.75">
      <c r="B550" s="105"/>
      <c r="C550" s="105"/>
      <c r="D550" s="105"/>
    </row>
    <row r="551" spans="2:4" ht="12.75">
      <c r="B551" s="105"/>
      <c r="C551" s="105"/>
      <c r="D551" s="105"/>
    </row>
    <row r="552" spans="2:4" ht="12.75">
      <c r="B552" s="105"/>
      <c r="C552" s="105"/>
      <c r="D552" s="105"/>
    </row>
  </sheetData>
  <mergeCells count="13">
    <mergeCell ref="A8:H8"/>
    <mergeCell ref="A1:H1"/>
    <mergeCell ref="A2:H2"/>
    <mergeCell ref="A3:A6"/>
    <mergeCell ref="B3:C3"/>
    <mergeCell ref="D3:F3"/>
    <mergeCell ref="B4:C4"/>
    <mergeCell ref="D4:F4"/>
    <mergeCell ref="B5:C5"/>
    <mergeCell ref="D5:F5"/>
    <mergeCell ref="B6:C6"/>
    <mergeCell ref="D6:F6"/>
    <mergeCell ref="F7:G7"/>
  </mergeCells>
  <hyperlinks>
    <hyperlink ref="C18" r:id="rId1" display="http://edhcat.cern.ch/edhcat/Browser?command=searchItems&amp;scem=10.03.05.615.1"/>
    <hyperlink ref="C12" r:id="rId2" display="http://edhcat.cern.ch/edhcat/Browser?command=searchItems&amp;scem=10.03.04.500.2"/>
    <hyperlink ref="C16" r:id="rId3" display="http://edhcat.cern.ch/edhcat/Browser?command=searchItems&amp;scem=10.03.04.200.1"/>
    <hyperlink ref="C17" r:id="rId4" display="http://edhcat.cern.ch/edhcat/Browser?command=searchItems&amp;scem=10.03.04.100.4"/>
    <hyperlink ref="C19" r:id="rId5" display="http://edhcat.cern.ch/edhcat/Browser?command=searchItems&amp;scem=10.03.04.133.5"/>
    <hyperlink ref="C20" r:id="rId6" display="http://edhcat.cern.ch/edhcat/Browser?command=searchItems&amp;scem=10.03.04.247.6"/>
    <hyperlink ref="C13" r:id="rId7" display="http://edhcat.cern.ch/edhcat/Browser?command=searchItems&amp;scem=10.03.04.400.5"/>
    <hyperlink ref="C78" r:id="rId8" display="http://edhcat.cern.ch/edhcat/Browser?command=searchItems&amp;scem=11.24.05.391.7"/>
    <hyperlink ref="C45" r:id="rId9" display="http://edhcat.cern.ch/edhcat/Browser?command=searchItems&amp;scem=11.24.05.151.1"/>
    <hyperlink ref="C46" r:id="rId10" display="http://edhcat.cern.ch/edhcat/Browser?command=searchItems&amp;scem=11.24.05.000.5"/>
    <hyperlink ref="C47" r:id="rId11" display="http://edhcat.cern.ch/edhcat/Browser?command=searchItems&amp;scem=11.24.05.300.6"/>
    <hyperlink ref="C54" r:id="rId12" display="http://edhcat.cern.ch/edhcat/Browser?command=searchItems&amp;scem=11.24.05.412.9"/>
    <hyperlink ref="C55" r:id="rId13" display="http://edhcat.cern.ch/edhcat/Browser?command=searchItems&amp;scem=11.24.05.351.5"/>
    <hyperlink ref="C56" r:id="rId14" display="http://edhcat.cern.ch/edhcat/Browser?command=searchItems&amp;scem=11.24.05.551.9"/>
    <hyperlink ref="C57" r:id="rId15" display="http://edhcat.cern.ch/edhcat/Browser?command=searchItems&amp;scem=11.24.05.500.0"/>
    <hyperlink ref="C58" r:id="rId16" display="http://edhcat.cern.ch/edhcat/Browser?command=searchItems&amp;scem=11.24.05.400.3"/>
    <hyperlink ref="C59" r:id="rId17" display="http://edhcat.cern.ch/edhcat/Browser?command=searchItems&amp;scem=11.24.05.330.0"/>
    <hyperlink ref="C63" r:id="rId18" display="http://edhcat.cern.ch/edhcat/Browser?command=searchItems&amp;scem=11.24.05.513.5"/>
    <hyperlink ref="C64" r:id="rId19" display="http://edhcat.cern.ch/edhcat/Browser?command=searchItems&amp;scem=11.24.05.539.5"/>
    <hyperlink ref="C65" r:id="rId20" display="http://edhcat.cern.ch/edhcat/Browser?command=searchItems&amp;scem=11.24.05.422.7"/>
    <hyperlink ref="C66" r:id="rId21" display="http://edhcat.cern.ch/edhcat/Browser?command=searchItems&amp;scem=11.24.05.515.3"/>
    <hyperlink ref="C67" r:id="rId22" display="http://edhcat.cern.ch/edhcat/Browser?command=searchItems&amp;scem=11.24.05.547.5"/>
    <hyperlink ref="C68" r:id="rId23" display="http://edhcat.cern.ch/edhcat/Browser?command=searchItems&amp;scem=11.24.05.518.0"/>
    <hyperlink ref="C70" r:id="rId24" display="http://edhcat.cern.ch/edhcat/Browser?command=searchItems&amp;scem=11.24.05.347.1"/>
    <hyperlink ref="C71" r:id="rId25" display="http://edhcat.cern.ch/edhcat/Browser?command=searchItems&amp;scem=11.24.05.527.9"/>
    <hyperlink ref="C72" r:id="rId26" display="http://edhcat.cern.ch/edhcat/Browser?command=searchItems&amp;scem=11.24.05.524.2"/>
    <hyperlink ref="C73" r:id="rId27" display="http://edhcat.cern.ch/edhcat/Browser?command=searchItems&amp;scem=11.24.05.427.2"/>
    <hyperlink ref="C77" r:id="rId28" display="http://edhcat.cern.ch/edhcat/Browser?command=searchItems&amp;scem=11.24.05.516.2"/>
    <hyperlink ref="C79" r:id="rId29" display="http://edhcat.cern.ch/edhcat/Browser?command=searchItems&amp;scem=11.24.05.451.2"/>
    <hyperlink ref="C80" r:id="rId30" display="http://edhcat.cern.ch/edhcat/Browser?command=searchItems&amp;scem=11.24.05.520.6"/>
    <hyperlink ref="C81" r:id="rId31" display="http://edhcat.cern.ch/edhcat/Browser?command=searchItems&amp;scem=11.24.05.333.7"/>
    <hyperlink ref="C43" r:id="rId32" display="http://edhcat.cern.ch/edhcat/Browser?command=searchItems&amp;scem=11.24.05.247.4"/>
    <hyperlink ref="C44" r:id="rId33" display="http://edhcat.cern.ch/edhcat/Browser?command=searchItems&amp;scem=11.24.05.356.0"/>
    <hyperlink ref="C48" r:id="rId34" display="http://edhcat.cern.ch/edhcat/Browser?command=searchItems&amp;scem=11.24.05.239.4"/>
    <hyperlink ref="C49" r:id="rId35" display="http://edhcat.cern.ch/edhcat/Browser?command=searchItems&amp;scem=11.22.10.347.8"/>
    <hyperlink ref="C50" r:id="rId36" display="http://edhcat.cern.ch/edhcat/Browser?command=searchItems&amp;scem=11.22.10.422.4"/>
    <hyperlink ref="C51" r:id="rId37" display="http://edhcat.cern.ch/edhcat/Browser?command=searchItems&amp;scem=11.24.05.315.9"/>
    <hyperlink ref="C52" r:id="rId38" display="http://edhcat.cern.ch/edhcat/Browser?command=searchItems&amp;scem=11.24.05.600.7"/>
    <hyperlink ref="C53" r:id="rId39" display="http://edhcat.cern.ch/edhcat/Browser?command=searchItems&amp;scem=11.24.05.243.8"/>
    <hyperlink ref="C36" r:id="rId40" display="http://edhcat.cern.ch/edhcat/Browser?command=searchItems&amp;scem=09.61.33.215.0"/>
    <hyperlink ref="C84" r:id="rId41" display="http://edhcat.cern.ch/edhcat/Browser?command=searchItems&amp;scem=07.88.24.508.1"/>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S552"/>
  <sheetViews>
    <sheetView workbookViewId="0" topLeftCell="A1">
      <selection activeCell="C14" sqref="C14"/>
    </sheetView>
  </sheetViews>
  <sheetFormatPr defaultColWidth="9.140625" defaultRowHeight="12.75"/>
  <cols>
    <col min="1" max="1" width="13.28125" style="104" customWidth="1"/>
    <col min="2" max="2" width="6.00390625" style="104" customWidth="1"/>
    <col min="3" max="3" width="14.7109375" style="104" customWidth="1"/>
    <col min="4" max="4" width="37.28125" style="104" bestFit="1" customWidth="1"/>
    <col min="5" max="5" width="14.8515625" style="104" bestFit="1" customWidth="1"/>
    <col min="6" max="6" width="21.7109375" style="104" bestFit="1" customWidth="1"/>
    <col min="7" max="7" width="22.7109375" style="74" bestFit="1" customWidth="1"/>
    <col min="8" max="8" width="14.28125" style="74" bestFit="1" customWidth="1"/>
    <col min="9" max="9" width="10.8515625" style="74" customWidth="1"/>
    <col min="10" max="16384" width="9.140625" style="74" customWidth="1"/>
  </cols>
  <sheetData>
    <row r="1" spans="1:15" ht="20.25">
      <c r="A1" s="289" t="s">
        <v>563</v>
      </c>
      <c r="B1" s="290"/>
      <c r="C1" s="290"/>
      <c r="D1" s="290"/>
      <c r="E1" s="290"/>
      <c r="F1" s="290"/>
      <c r="G1" s="290"/>
      <c r="H1" s="291"/>
      <c r="I1" s="73"/>
      <c r="J1" s="73"/>
      <c r="K1" s="73"/>
      <c r="L1" s="73"/>
      <c r="M1" s="73"/>
      <c r="N1" s="73"/>
      <c r="O1" s="73"/>
    </row>
    <row r="2" spans="1:15" ht="46.5" customHeight="1" thickBot="1">
      <c r="A2" s="292" t="s">
        <v>564</v>
      </c>
      <c r="B2" s="293"/>
      <c r="C2" s="293"/>
      <c r="D2" s="293"/>
      <c r="E2" s="293"/>
      <c r="F2" s="293"/>
      <c r="G2" s="294"/>
      <c r="H2" s="295"/>
      <c r="I2" s="73"/>
      <c r="J2" s="73"/>
      <c r="K2" s="73"/>
      <c r="L2" s="73"/>
      <c r="M2" s="73"/>
      <c r="N2" s="73"/>
      <c r="O2" s="73"/>
    </row>
    <row r="3" spans="1:15" ht="15" customHeight="1">
      <c r="A3" s="296"/>
      <c r="B3" s="298" t="s">
        <v>207</v>
      </c>
      <c r="C3" s="299"/>
      <c r="D3" s="300" t="s">
        <v>59</v>
      </c>
      <c r="E3" s="301"/>
      <c r="F3" s="302"/>
      <c r="G3" s="129" t="s">
        <v>297</v>
      </c>
      <c r="H3" s="130" t="s">
        <v>565</v>
      </c>
      <c r="I3" s="73"/>
      <c r="J3" s="73"/>
      <c r="K3" s="73"/>
      <c r="L3" s="73"/>
      <c r="M3" s="73"/>
      <c r="N3" s="73"/>
      <c r="O3" s="73"/>
    </row>
    <row r="4" spans="1:15" ht="15" customHeight="1">
      <c r="A4" s="296"/>
      <c r="B4" s="303" t="s">
        <v>30</v>
      </c>
      <c r="C4" s="304"/>
      <c r="D4" s="305">
        <v>38706</v>
      </c>
      <c r="E4" s="306"/>
      <c r="F4" s="307"/>
      <c r="G4" s="75" t="s">
        <v>299</v>
      </c>
      <c r="H4" s="76" t="s">
        <v>566</v>
      </c>
      <c r="I4" s="73"/>
      <c r="J4" s="73"/>
      <c r="K4" s="73"/>
      <c r="L4" s="73"/>
      <c r="M4" s="73"/>
      <c r="N4" s="73"/>
      <c r="O4" s="73"/>
    </row>
    <row r="5" spans="1:15" ht="15" customHeight="1" thickBot="1">
      <c r="A5" s="296"/>
      <c r="B5" s="308" t="s">
        <v>208</v>
      </c>
      <c r="C5" s="309"/>
      <c r="D5" s="277" t="s">
        <v>31</v>
      </c>
      <c r="E5" s="278"/>
      <c r="F5" s="279"/>
      <c r="G5" s="75" t="s">
        <v>303</v>
      </c>
      <c r="H5" s="76" t="s">
        <v>567</v>
      </c>
      <c r="I5" s="73"/>
      <c r="J5" s="73"/>
      <c r="K5" s="73"/>
      <c r="L5" s="73"/>
      <c r="M5" s="73"/>
      <c r="N5" s="73"/>
      <c r="O5" s="73"/>
    </row>
    <row r="6" spans="1:15" ht="15" customHeight="1" thickBot="1">
      <c r="A6" s="297"/>
      <c r="B6" s="280" t="s">
        <v>209</v>
      </c>
      <c r="C6" s="281"/>
      <c r="D6" s="282" t="s">
        <v>568</v>
      </c>
      <c r="E6" s="283"/>
      <c r="F6" s="283"/>
      <c r="G6" s="77" t="s">
        <v>306</v>
      </c>
      <c r="H6" s="78" t="s">
        <v>569</v>
      </c>
      <c r="I6" s="73"/>
      <c r="J6" s="73"/>
      <c r="K6" s="73"/>
      <c r="L6" s="73"/>
      <c r="M6" s="73"/>
      <c r="N6" s="73"/>
      <c r="O6" s="73"/>
    </row>
    <row r="7" spans="1:15" ht="15" customHeight="1" thickBot="1">
      <c r="A7" s="79" t="s">
        <v>210</v>
      </c>
      <c r="B7" s="79" t="s">
        <v>211</v>
      </c>
      <c r="C7" s="79" t="s">
        <v>212</v>
      </c>
      <c r="D7" s="80" t="s">
        <v>213</v>
      </c>
      <c r="E7" s="79" t="s">
        <v>32</v>
      </c>
      <c r="F7" s="284" t="s">
        <v>214</v>
      </c>
      <c r="G7" s="285"/>
      <c r="H7" s="131" t="s">
        <v>215</v>
      </c>
      <c r="I7" s="73"/>
      <c r="J7" s="73"/>
      <c r="K7" s="73"/>
      <c r="L7" s="73"/>
      <c r="M7" s="73"/>
      <c r="N7" s="73"/>
      <c r="O7" s="73"/>
    </row>
    <row r="8" spans="1:19" s="35" customFormat="1" ht="18">
      <c r="A8" s="286" t="s">
        <v>216</v>
      </c>
      <c r="B8" s="287"/>
      <c r="C8" s="287"/>
      <c r="D8" s="287"/>
      <c r="E8" s="287"/>
      <c r="F8" s="287"/>
      <c r="G8" s="287"/>
      <c r="H8" s="288"/>
      <c r="I8" s="73"/>
      <c r="J8" s="33"/>
      <c r="K8" s="33"/>
      <c r="L8" s="33"/>
      <c r="M8" s="34"/>
      <c r="N8" s="34"/>
      <c r="O8" s="34"/>
      <c r="P8" s="34"/>
      <c r="Q8" s="34"/>
      <c r="R8" s="34"/>
      <c r="S8" s="34"/>
    </row>
    <row r="9" spans="1:9" ht="127.5">
      <c r="A9" s="81" t="s">
        <v>217</v>
      </c>
      <c r="B9" s="82" t="s">
        <v>218</v>
      </c>
      <c r="C9" s="132" t="s">
        <v>570</v>
      </c>
      <c r="D9" s="83" t="s">
        <v>120</v>
      </c>
      <c r="E9" s="82" t="s">
        <v>44</v>
      </c>
      <c r="F9" s="92" t="s">
        <v>337</v>
      </c>
      <c r="G9" s="94" t="s">
        <v>571</v>
      </c>
      <c r="H9" s="82" t="s">
        <v>43</v>
      </c>
      <c r="I9" s="86"/>
    </row>
    <row r="10" spans="1:9" ht="114.75">
      <c r="A10" s="87" t="s">
        <v>219</v>
      </c>
      <c r="B10" s="88" t="s">
        <v>220</v>
      </c>
      <c r="C10" s="95" t="s">
        <v>335</v>
      </c>
      <c r="D10" s="89" t="s">
        <v>336</v>
      </c>
      <c r="E10" s="88" t="s">
        <v>42</v>
      </c>
      <c r="F10" s="90" t="s">
        <v>337</v>
      </c>
      <c r="G10" s="91" t="s">
        <v>338</v>
      </c>
      <c r="H10" s="88" t="s">
        <v>43</v>
      </c>
      <c r="I10" s="86"/>
    </row>
    <row r="11" spans="1:9" ht="12.75">
      <c r="A11" s="81" t="s">
        <v>221</v>
      </c>
      <c r="B11" s="82" t="s">
        <v>222</v>
      </c>
      <c r="C11" s="82" t="s">
        <v>79</v>
      </c>
      <c r="D11" s="83" t="s">
        <v>223</v>
      </c>
      <c r="E11" s="82" t="s">
        <v>46</v>
      </c>
      <c r="F11" s="92" t="s">
        <v>45</v>
      </c>
      <c r="G11" s="85"/>
      <c r="H11" s="82" t="s">
        <v>47</v>
      </c>
      <c r="I11" s="86"/>
    </row>
    <row r="12" spans="1:9" ht="12.75">
      <c r="A12" s="87" t="s">
        <v>224</v>
      </c>
      <c r="B12" s="88" t="s">
        <v>225</v>
      </c>
      <c r="C12" s="88" t="s">
        <v>79</v>
      </c>
      <c r="D12" s="89" t="s">
        <v>57</v>
      </c>
      <c r="E12" s="93"/>
      <c r="F12" s="90" t="s">
        <v>56</v>
      </c>
      <c r="G12" s="91" t="s">
        <v>55</v>
      </c>
      <c r="H12" s="88" t="s">
        <v>58</v>
      </c>
      <c r="I12" s="86"/>
    </row>
    <row r="13" spans="1:9" ht="12.75">
      <c r="A13" s="81" t="s">
        <v>226</v>
      </c>
      <c r="B13" s="82" t="s">
        <v>227</v>
      </c>
      <c r="C13" s="82" t="s">
        <v>79</v>
      </c>
      <c r="D13" s="83" t="s">
        <v>53</v>
      </c>
      <c r="E13" s="32"/>
      <c r="F13" s="92" t="s">
        <v>52</v>
      </c>
      <c r="G13" s="94" t="s">
        <v>51</v>
      </c>
      <c r="H13" s="82" t="s">
        <v>54</v>
      </c>
      <c r="I13" s="86"/>
    </row>
    <row r="14" spans="1:9" ht="25.5">
      <c r="A14" s="87" t="s">
        <v>83</v>
      </c>
      <c r="B14" s="88" t="s">
        <v>222</v>
      </c>
      <c r="C14" s="95" t="s">
        <v>33</v>
      </c>
      <c r="D14" s="89" t="s">
        <v>572</v>
      </c>
      <c r="E14" s="93"/>
      <c r="F14" s="90" t="s">
        <v>34</v>
      </c>
      <c r="G14" s="91" t="s">
        <v>228</v>
      </c>
      <c r="H14" s="93"/>
      <c r="I14" s="86"/>
    </row>
    <row r="15" spans="1:9" ht="12.75">
      <c r="A15" s="81" t="s">
        <v>229</v>
      </c>
      <c r="B15" s="82" t="s">
        <v>225</v>
      </c>
      <c r="C15" s="82" t="s">
        <v>79</v>
      </c>
      <c r="D15" s="83" t="s">
        <v>573</v>
      </c>
      <c r="E15" s="82" t="s">
        <v>574</v>
      </c>
      <c r="F15" s="92" t="s">
        <v>575</v>
      </c>
      <c r="G15" s="94" t="s">
        <v>576</v>
      </c>
      <c r="H15" s="32"/>
      <c r="I15" s="86"/>
    </row>
    <row r="16" spans="1:9" ht="12.75">
      <c r="A16" s="87" t="s">
        <v>230</v>
      </c>
      <c r="B16" s="88" t="s">
        <v>227</v>
      </c>
      <c r="C16" s="88" t="s">
        <v>79</v>
      </c>
      <c r="D16" s="89" t="s">
        <v>577</v>
      </c>
      <c r="E16" s="93"/>
      <c r="F16" s="90" t="s">
        <v>578</v>
      </c>
      <c r="G16" s="91" t="s">
        <v>579</v>
      </c>
      <c r="H16" s="93"/>
      <c r="I16" s="86"/>
    </row>
    <row r="17" spans="1:9" ht="12.75">
      <c r="A17" s="81" t="s">
        <v>580</v>
      </c>
      <c r="B17" s="82" t="s">
        <v>222</v>
      </c>
      <c r="C17" s="82" t="s">
        <v>79</v>
      </c>
      <c r="D17" s="83" t="s">
        <v>581</v>
      </c>
      <c r="E17" s="32"/>
      <c r="F17" s="92" t="s">
        <v>582</v>
      </c>
      <c r="G17" s="94" t="s">
        <v>583</v>
      </c>
      <c r="H17" s="32"/>
      <c r="I17" s="86"/>
    </row>
    <row r="18" spans="1:9" ht="12.75">
      <c r="A18" s="87" t="s">
        <v>231</v>
      </c>
      <c r="B18" s="88" t="s">
        <v>222</v>
      </c>
      <c r="C18" s="88" t="s">
        <v>79</v>
      </c>
      <c r="D18" s="89" t="s">
        <v>36</v>
      </c>
      <c r="E18" s="88" t="s">
        <v>37</v>
      </c>
      <c r="F18" s="90" t="s">
        <v>35</v>
      </c>
      <c r="G18" s="91" t="s">
        <v>232</v>
      </c>
      <c r="H18" s="88" t="s">
        <v>38</v>
      </c>
      <c r="I18" s="86"/>
    </row>
    <row r="19" spans="1:9" ht="12.75">
      <c r="A19" s="81" t="s">
        <v>76</v>
      </c>
      <c r="B19" s="82" t="s">
        <v>227</v>
      </c>
      <c r="C19" s="82" t="s">
        <v>79</v>
      </c>
      <c r="D19" s="83" t="s">
        <v>584</v>
      </c>
      <c r="E19" s="32"/>
      <c r="F19" s="92" t="s">
        <v>585</v>
      </c>
      <c r="G19" s="94" t="s">
        <v>586</v>
      </c>
      <c r="H19" s="32"/>
      <c r="I19" s="86"/>
    </row>
    <row r="20" spans="1:9" ht="12.75">
      <c r="A20" s="87" t="s">
        <v>114</v>
      </c>
      <c r="B20" s="88" t="s">
        <v>227</v>
      </c>
      <c r="C20" s="88" t="s">
        <v>79</v>
      </c>
      <c r="D20" s="89" t="s">
        <v>233</v>
      </c>
      <c r="E20" s="88" t="s">
        <v>387</v>
      </c>
      <c r="F20" s="97"/>
      <c r="G20" s="96"/>
      <c r="H20" s="93"/>
      <c r="I20" s="86"/>
    </row>
    <row r="21" spans="1:9" ht="63.75">
      <c r="A21" s="81" t="s">
        <v>235</v>
      </c>
      <c r="B21" s="82" t="s">
        <v>236</v>
      </c>
      <c r="C21" s="132" t="s">
        <v>587</v>
      </c>
      <c r="D21" s="83" t="s">
        <v>588</v>
      </c>
      <c r="E21" s="82" t="s">
        <v>146</v>
      </c>
      <c r="F21" s="92" t="s">
        <v>589</v>
      </c>
      <c r="G21" s="94" t="s">
        <v>590</v>
      </c>
      <c r="H21" s="82" t="s">
        <v>49</v>
      </c>
      <c r="I21" s="86"/>
    </row>
    <row r="22" spans="1:9" ht="89.25">
      <c r="A22" s="87" t="s">
        <v>237</v>
      </c>
      <c r="B22" s="88" t="s">
        <v>238</v>
      </c>
      <c r="C22" s="88" t="s">
        <v>79</v>
      </c>
      <c r="D22" s="89" t="s">
        <v>239</v>
      </c>
      <c r="E22" s="88" t="s">
        <v>240</v>
      </c>
      <c r="F22" s="90" t="s">
        <v>50</v>
      </c>
      <c r="G22" s="91" t="s">
        <v>241</v>
      </c>
      <c r="H22" s="88" t="s">
        <v>49</v>
      </c>
      <c r="I22" s="86"/>
    </row>
    <row r="23" spans="1:9" ht="12.75">
      <c r="A23" s="81" t="s">
        <v>242</v>
      </c>
      <c r="B23" s="82" t="s">
        <v>243</v>
      </c>
      <c r="C23" s="82" t="s">
        <v>79</v>
      </c>
      <c r="D23" s="83" t="s">
        <v>239</v>
      </c>
      <c r="E23" s="82" t="s">
        <v>136</v>
      </c>
      <c r="F23" s="92" t="s">
        <v>50</v>
      </c>
      <c r="G23" s="94" t="s">
        <v>241</v>
      </c>
      <c r="H23" s="82" t="s">
        <v>49</v>
      </c>
      <c r="I23" s="86"/>
    </row>
    <row r="24" spans="1:9" ht="102">
      <c r="A24" s="87" t="s">
        <v>244</v>
      </c>
      <c r="B24" s="88" t="s">
        <v>218</v>
      </c>
      <c r="C24" s="88" t="s">
        <v>79</v>
      </c>
      <c r="D24" s="89" t="s">
        <v>239</v>
      </c>
      <c r="E24" s="88" t="s">
        <v>143</v>
      </c>
      <c r="F24" s="90" t="s">
        <v>50</v>
      </c>
      <c r="G24" s="91" t="s">
        <v>241</v>
      </c>
      <c r="H24" s="88" t="s">
        <v>49</v>
      </c>
      <c r="I24" s="86"/>
    </row>
    <row r="25" spans="1:9" ht="25.5">
      <c r="A25" s="81" t="s">
        <v>245</v>
      </c>
      <c r="B25" s="82" t="s">
        <v>225</v>
      </c>
      <c r="C25" s="82" t="s">
        <v>79</v>
      </c>
      <c r="D25" s="83" t="s">
        <v>239</v>
      </c>
      <c r="E25" s="82" t="s">
        <v>246</v>
      </c>
      <c r="F25" s="92" t="s">
        <v>50</v>
      </c>
      <c r="G25" s="94" t="s">
        <v>241</v>
      </c>
      <c r="H25" s="82" t="s">
        <v>49</v>
      </c>
      <c r="I25" s="86"/>
    </row>
    <row r="26" spans="1:9" ht="12.75">
      <c r="A26" s="87" t="s">
        <v>247</v>
      </c>
      <c r="B26" s="88" t="s">
        <v>227</v>
      </c>
      <c r="C26" s="88" t="s">
        <v>79</v>
      </c>
      <c r="D26" s="89" t="s">
        <v>239</v>
      </c>
      <c r="E26" s="88" t="s">
        <v>48</v>
      </c>
      <c r="F26" s="90" t="s">
        <v>50</v>
      </c>
      <c r="G26" s="91" t="s">
        <v>241</v>
      </c>
      <c r="H26" s="88" t="s">
        <v>49</v>
      </c>
      <c r="I26" s="86"/>
    </row>
    <row r="27" spans="1:9" ht="12.75">
      <c r="A27" s="81" t="s">
        <v>452</v>
      </c>
      <c r="B27" s="82" t="s">
        <v>227</v>
      </c>
      <c r="C27" s="132" t="s">
        <v>135</v>
      </c>
      <c r="D27" s="83" t="s">
        <v>134</v>
      </c>
      <c r="E27" s="82" t="s">
        <v>136</v>
      </c>
      <c r="F27" s="92" t="s">
        <v>50</v>
      </c>
      <c r="G27" s="94" t="s">
        <v>398</v>
      </c>
      <c r="H27" s="82" t="s">
        <v>396</v>
      </c>
      <c r="I27" s="86"/>
    </row>
    <row r="28" spans="1:9" ht="12.75">
      <c r="A28" s="87" t="s">
        <v>248</v>
      </c>
      <c r="B28" s="88" t="s">
        <v>227</v>
      </c>
      <c r="C28" s="88" t="s">
        <v>79</v>
      </c>
      <c r="D28" s="89" t="s">
        <v>249</v>
      </c>
      <c r="E28" s="93"/>
      <c r="F28" s="90" t="s">
        <v>39</v>
      </c>
      <c r="G28" s="91" t="s">
        <v>40</v>
      </c>
      <c r="H28" s="88" t="s">
        <v>41</v>
      </c>
      <c r="I28" s="86"/>
    </row>
    <row r="29" spans="1:7" ht="12.75">
      <c r="A29" s="98"/>
      <c r="B29" s="99"/>
      <c r="C29" s="99"/>
      <c r="D29" s="99"/>
      <c r="E29" s="100"/>
      <c r="F29" s="101"/>
      <c r="G29" s="102"/>
    </row>
    <row r="30" spans="1:7" ht="12.75">
      <c r="A30" s="98"/>
      <c r="B30" s="99"/>
      <c r="C30" s="99"/>
      <c r="D30" s="99"/>
      <c r="E30" s="100"/>
      <c r="F30" s="101"/>
      <c r="G30" s="102"/>
    </row>
    <row r="31" spans="1:7" ht="12.75">
      <c r="A31" s="98"/>
      <c r="B31" s="99"/>
      <c r="C31" s="99"/>
      <c r="D31" s="99"/>
      <c r="E31" s="100"/>
      <c r="F31" s="101"/>
      <c r="G31" s="102"/>
    </row>
    <row r="32" spans="1:7" ht="12.75">
      <c r="A32" s="98"/>
      <c r="B32" s="99"/>
      <c r="C32" s="99"/>
      <c r="D32" s="99"/>
      <c r="E32" s="100"/>
      <c r="F32" s="101"/>
      <c r="G32" s="102"/>
    </row>
    <row r="33" spans="1:7" ht="12.75">
      <c r="A33" s="98"/>
      <c r="B33" s="99"/>
      <c r="C33" s="99"/>
      <c r="D33" s="99"/>
      <c r="E33" s="100"/>
      <c r="F33" s="101"/>
      <c r="G33" s="102"/>
    </row>
    <row r="34" spans="1:7" ht="12.75">
      <c r="A34" s="98"/>
      <c r="B34" s="99"/>
      <c r="C34" s="99"/>
      <c r="D34" s="99"/>
      <c r="E34" s="100"/>
      <c r="F34" s="101"/>
      <c r="G34" s="102"/>
    </row>
    <row r="35" spans="1:7" ht="12.75">
      <c r="A35" s="98"/>
      <c r="B35" s="99"/>
      <c r="C35" s="99"/>
      <c r="D35" s="99"/>
      <c r="E35" s="100"/>
      <c r="F35" s="101"/>
      <c r="G35" s="102"/>
    </row>
    <row r="36" spans="1:7" ht="12.75">
      <c r="A36" s="98"/>
      <c r="B36" s="99"/>
      <c r="C36" s="99"/>
      <c r="D36" s="99"/>
      <c r="E36" s="100"/>
      <c r="F36" s="101"/>
      <c r="G36" s="102"/>
    </row>
    <row r="37" spans="1:7" ht="12.75">
      <c r="A37" s="98"/>
      <c r="B37" s="99"/>
      <c r="C37" s="99"/>
      <c r="D37" s="99"/>
      <c r="E37" s="100"/>
      <c r="F37" s="101"/>
      <c r="G37" s="102"/>
    </row>
    <row r="38" spans="1:7" ht="12.75">
      <c r="A38" s="98"/>
      <c r="B38" s="99"/>
      <c r="C38" s="99"/>
      <c r="D38" s="99"/>
      <c r="E38" s="100"/>
      <c r="F38" s="101"/>
      <c r="G38" s="102"/>
    </row>
    <row r="39" spans="1:7" ht="12.75">
      <c r="A39" s="98"/>
      <c r="B39" s="99"/>
      <c r="C39" s="99"/>
      <c r="D39" s="99"/>
      <c r="E39" s="100"/>
      <c r="F39" s="101"/>
      <c r="G39" s="102"/>
    </row>
    <row r="40" spans="1:7" ht="12.75">
      <c r="A40" s="98"/>
      <c r="B40" s="99"/>
      <c r="C40" s="99"/>
      <c r="D40" s="99"/>
      <c r="E40" s="100"/>
      <c r="F40" s="101"/>
      <c r="G40" s="102"/>
    </row>
    <row r="41" spans="1:7" ht="12.75">
      <c r="A41" s="98"/>
      <c r="B41" s="99"/>
      <c r="C41" s="99"/>
      <c r="D41" s="99"/>
      <c r="E41" s="100"/>
      <c r="F41" s="101"/>
      <c r="G41" s="102"/>
    </row>
    <row r="42" spans="1:7" ht="12.75">
      <c r="A42" s="98"/>
      <c r="B42" s="99"/>
      <c r="C42" s="99"/>
      <c r="D42" s="99"/>
      <c r="E42" s="100"/>
      <c r="F42" s="101"/>
      <c r="G42" s="102"/>
    </row>
    <row r="43" spans="1:7" ht="12.75">
      <c r="A43" s="98"/>
      <c r="B43" s="99"/>
      <c r="C43" s="99"/>
      <c r="D43" s="99"/>
      <c r="E43" s="100"/>
      <c r="F43" s="101"/>
      <c r="G43" s="102"/>
    </row>
    <row r="44" spans="1:7" ht="12.75">
      <c r="A44" s="98"/>
      <c r="B44" s="99"/>
      <c r="C44" s="99"/>
      <c r="D44" s="99"/>
      <c r="E44" s="100"/>
      <c r="F44" s="101"/>
      <c r="G44" s="102"/>
    </row>
    <row r="45" spans="1:7" ht="12.75">
      <c r="A45" s="98"/>
      <c r="B45" s="99"/>
      <c r="C45" s="99"/>
      <c r="D45" s="99"/>
      <c r="E45" s="100"/>
      <c r="F45" s="101"/>
      <c r="G45" s="102"/>
    </row>
    <row r="46" spans="1:7" ht="12.75">
      <c r="A46" s="98"/>
      <c r="B46" s="99"/>
      <c r="C46" s="99"/>
      <c r="D46" s="99"/>
      <c r="E46" s="100"/>
      <c r="F46" s="101"/>
      <c r="G46" s="102"/>
    </row>
    <row r="47" spans="1:7" ht="12.75">
      <c r="A47" s="98"/>
      <c r="B47" s="99"/>
      <c r="C47" s="99"/>
      <c r="D47" s="99"/>
      <c r="E47" s="100"/>
      <c r="F47" s="101"/>
      <c r="G47" s="102"/>
    </row>
    <row r="48" spans="1:7" ht="12.75">
      <c r="A48" s="98"/>
      <c r="B48" s="99"/>
      <c r="C48" s="99"/>
      <c r="D48" s="99"/>
      <c r="E48" s="100"/>
      <c r="F48" s="101"/>
      <c r="G48" s="102"/>
    </row>
    <row r="49" spans="1:7" ht="12.75">
      <c r="A49" s="98"/>
      <c r="B49" s="99"/>
      <c r="C49" s="99"/>
      <c r="D49" s="99"/>
      <c r="E49" s="100"/>
      <c r="F49" s="101"/>
      <c r="G49" s="102"/>
    </row>
    <row r="50" spans="1:7" ht="12.75">
      <c r="A50" s="98"/>
      <c r="B50" s="99"/>
      <c r="C50" s="99"/>
      <c r="D50" s="99"/>
      <c r="E50" s="100"/>
      <c r="F50" s="101"/>
      <c r="G50" s="102"/>
    </row>
    <row r="51" spans="1:7" ht="12.75">
      <c r="A51" s="98"/>
      <c r="B51" s="99"/>
      <c r="C51" s="99"/>
      <c r="D51" s="99"/>
      <c r="E51" s="100"/>
      <c r="F51" s="101"/>
      <c r="G51" s="102"/>
    </row>
    <row r="52" spans="1:7" ht="12.75">
      <c r="A52" s="98"/>
      <c r="B52" s="99"/>
      <c r="C52" s="99"/>
      <c r="D52" s="99"/>
      <c r="E52" s="100"/>
      <c r="F52" s="101"/>
      <c r="G52" s="102"/>
    </row>
    <row r="53" spans="1:7" ht="12.75">
      <c r="A53" s="98"/>
      <c r="B53" s="99"/>
      <c r="C53" s="99"/>
      <c r="D53" s="99"/>
      <c r="E53" s="100"/>
      <c r="F53" s="101"/>
      <c r="G53" s="102"/>
    </row>
    <row r="54" spans="1:7" ht="12.75">
      <c r="A54" s="98"/>
      <c r="B54" s="99"/>
      <c r="C54" s="99"/>
      <c r="D54" s="99"/>
      <c r="E54" s="100"/>
      <c r="F54" s="101"/>
      <c r="G54" s="102"/>
    </row>
    <row r="55" spans="1:7" ht="12.75">
      <c r="A55" s="98"/>
      <c r="B55" s="99"/>
      <c r="C55" s="99"/>
      <c r="D55" s="99"/>
      <c r="E55" s="100"/>
      <c r="F55" s="101"/>
      <c r="G55" s="102"/>
    </row>
    <row r="56" spans="1:7" ht="12.75">
      <c r="A56" s="98"/>
      <c r="B56" s="99"/>
      <c r="C56" s="99"/>
      <c r="D56" s="99"/>
      <c r="E56" s="100"/>
      <c r="F56" s="101"/>
      <c r="G56" s="102"/>
    </row>
    <row r="57" spans="1:7" ht="12.75">
      <c r="A57" s="98"/>
      <c r="B57" s="99"/>
      <c r="C57" s="99"/>
      <c r="D57" s="99"/>
      <c r="E57" s="100"/>
      <c r="F57" s="101"/>
      <c r="G57" s="102"/>
    </row>
    <row r="58" spans="1:7" ht="12.75">
      <c r="A58" s="98"/>
      <c r="B58" s="99"/>
      <c r="C58" s="99"/>
      <c r="D58" s="99"/>
      <c r="E58" s="100"/>
      <c r="F58" s="101"/>
      <c r="G58" s="102"/>
    </row>
    <row r="59" spans="1:7" ht="12.75">
      <c r="A59" s="98"/>
      <c r="B59" s="99"/>
      <c r="C59" s="99"/>
      <c r="D59" s="99"/>
      <c r="E59" s="100"/>
      <c r="F59" s="101"/>
      <c r="G59" s="102"/>
    </row>
    <row r="60" spans="1:7" ht="12.75">
      <c r="A60" s="98"/>
      <c r="B60" s="99"/>
      <c r="C60" s="99"/>
      <c r="D60" s="99"/>
      <c r="E60" s="100"/>
      <c r="F60" s="101"/>
      <c r="G60" s="102"/>
    </row>
    <row r="61" spans="1:7" ht="12.75">
      <c r="A61" s="98"/>
      <c r="B61" s="99"/>
      <c r="C61" s="99"/>
      <c r="D61" s="99"/>
      <c r="E61" s="100"/>
      <c r="F61" s="101"/>
      <c r="G61" s="102"/>
    </row>
    <row r="62" spans="1:7" ht="12.75">
      <c r="A62" s="98"/>
      <c r="B62" s="99"/>
      <c r="C62" s="99"/>
      <c r="D62" s="99"/>
      <c r="E62" s="100"/>
      <c r="F62" s="101"/>
      <c r="G62" s="102"/>
    </row>
    <row r="63" spans="1:7" ht="12.75">
      <c r="A63" s="98"/>
      <c r="B63" s="99"/>
      <c r="C63" s="99"/>
      <c r="D63" s="99"/>
      <c r="E63" s="100"/>
      <c r="F63" s="101"/>
      <c r="G63" s="102"/>
    </row>
    <row r="64" spans="1:7" ht="12.75">
      <c r="A64" s="98"/>
      <c r="B64" s="99"/>
      <c r="C64" s="99"/>
      <c r="D64" s="99"/>
      <c r="E64" s="100"/>
      <c r="F64" s="101"/>
      <c r="G64" s="102"/>
    </row>
    <row r="65" spans="1:7" ht="12.75">
      <c r="A65" s="98"/>
      <c r="B65" s="99"/>
      <c r="C65" s="99"/>
      <c r="D65" s="99"/>
      <c r="E65" s="100"/>
      <c r="F65" s="101"/>
      <c r="G65" s="102"/>
    </row>
    <row r="66" spans="1:7" ht="12.75">
      <c r="A66" s="98"/>
      <c r="B66" s="99"/>
      <c r="C66" s="99"/>
      <c r="D66" s="99"/>
      <c r="E66" s="100"/>
      <c r="F66" s="101"/>
      <c r="G66" s="102"/>
    </row>
    <row r="67" spans="1:7" ht="12.75">
      <c r="A67" s="98"/>
      <c r="B67" s="99"/>
      <c r="C67" s="99"/>
      <c r="D67" s="99"/>
      <c r="E67" s="100"/>
      <c r="F67" s="101"/>
      <c r="G67" s="102"/>
    </row>
    <row r="68" spans="1:7" ht="12.75">
      <c r="A68" s="98"/>
      <c r="B68" s="99"/>
      <c r="C68" s="99"/>
      <c r="D68" s="99"/>
      <c r="E68" s="100"/>
      <c r="F68" s="101"/>
      <c r="G68" s="102"/>
    </row>
    <row r="69" spans="1:7" ht="12.75">
      <c r="A69" s="98"/>
      <c r="B69" s="99"/>
      <c r="C69" s="99"/>
      <c r="D69" s="99"/>
      <c r="E69" s="100"/>
      <c r="F69" s="101"/>
      <c r="G69" s="102"/>
    </row>
    <row r="70" spans="1:7" ht="12.75">
      <c r="A70" s="98"/>
      <c r="B70" s="99"/>
      <c r="C70" s="99"/>
      <c r="D70" s="99"/>
      <c r="E70" s="100"/>
      <c r="F70" s="101"/>
      <c r="G70" s="102"/>
    </row>
    <row r="71" spans="1:7" ht="12.75">
      <c r="A71" s="98"/>
      <c r="B71" s="99"/>
      <c r="C71" s="99"/>
      <c r="D71" s="99"/>
      <c r="E71" s="100"/>
      <c r="F71" s="101"/>
      <c r="G71" s="102"/>
    </row>
    <row r="72" spans="1:7" ht="12.75">
      <c r="A72" s="98"/>
      <c r="B72" s="99"/>
      <c r="C72" s="99"/>
      <c r="D72" s="99"/>
      <c r="E72" s="100"/>
      <c r="F72" s="101"/>
      <c r="G72" s="102"/>
    </row>
    <row r="73" spans="1:7" ht="12.75">
      <c r="A73" s="98"/>
      <c r="B73" s="99"/>
      <c r="C73" s="99"/>
      <c r="D73" s="99"/>
      <c r="E73" s="100"/>
      <c r="F73" s="101"/>
      <c r="G73" s="102"/>
    </row>
    <row r="74" spans="1:7" ht="12.75">
      <c r="A74" s="98"/>
      <c r="B74" s="99"/>
      <c r="C74" s="99"/>
      <c r="D74" s="99"/>
      <c r="E74" s="100"/>
      <c r="F74" s="101"/>
      <c r="G74" s="102"/>
    </row>
    <row r="75" spans="1:7" ht="12.75">
      <c r="A75" s="98"/>
      <c r="B75" s="99"/>
      <c r="C75" s="99"/>
      <c r="D75" s="99"/>
      <c r="E75" s="100"/>
      <c r="F75" s="101"/>
      <c r="G75" s="102"/>
    </row>
    <row r="76" spans="1:7" ht="12.75">
      <c r="A76" s="98"/>
      <c r="B76" s="99"/>
      <c r="C76" s="99"/>
      <c r="D76" s="99"/>
      <c r="E76" s="100"/>
      <c r="F76" s="101"/>
      <c r="G76" s="102"/>
    </row>
    <row r="77" spans="1:7" ht="12.75">
      <c r="A77" s="98"/>
      <c r="B77" s="99"/>
      <c r="C77" s="99"/>
      <c r="D77" s="99"/>
      <c r="E77" s="100"/>
      <c r="F77" s="101"/>
      <c r="G77" s="102"/>
    </row>
    <row r="78" spans="1:7" ht="12.75">
      <c r="A78" s="98"/>
      <c r="B78" s="99"/>
      <c r="C78" s="99"/>
      <c r="D78" s="99"/>
      <c r="E78" s="100"/>
      <c r="F78" s="101"/>
      <c r="G78" s="102"/>
    </row>
    <row r="79" spans="1:7" ht="12.75">
      <c r="A79" s="98"/>
      <c r="B79" s="99"/>
      <c r="C79" s="99"/>
      <c r="D79" s="99"/>
      <c r="E79" s="100"/>
      <c r="F79" s="101"/>
      <c r="G79" s="102"/>
    </row>
    <row r="80" spans="1:7" ht="12.75">
      <c r="A80" s="98"/>
      <c r="B80" s="99"/>
      <c r="C80" s="99"/>
      <c r="D80" s="99"/>
      <c r="E80" s="100"/>
      <c r="F80" s="101"/>
      <c r="G80" s="102"/>
    </row>
    <row r="81" spans="1:7" ht="12.75">
      <c r="A81" s="98"/>
      <c r="B81" s="99"/>
      <c r="C81" s="99"/>
      <c r="D81" s="99"/>
      <c r="E81" s="100"/>
      <c r="F81" s="101"/>
      <c r="G81" s="102"/>
    </row>
    <row r="82" spans="1:7" ht="12.75">
      <c r="A82" s="98"/>
      <c r="B82" s="99"/>
      <c r="C82" s="99"/>
      <c r="D82" s="99"/>
      <c r="E82" s="100"/>
      <c r="F82" s="101"/>
      <c r="G82" s="102"/>
    </row>
    <row r="83" spans="1:7" ht="12.75">
      <c r="A83" s="98"/>
      <c r="B83" s="99"/>
      <c r="C83" s="99"/>
      <c r="D83" s="99"/>
      <c r="E83" s="100"/>
      <c r="F83" s="101"/>
      <c r="G83" s="102"/>
    </row>
    <row r="84" spans="1:7" ht="12.75">
      <c r="A84" s="98"/>
      <c r="B84" s="99"/>
      <c r="C84" s="99"/>
      <c r="D84" s="99"/>
      <c r="E84" s="100"/>
      <c r="F84" s="101"/>
      <c r="G84" s="102"/>
    </row>
    <row r="85" spans="1:7" ht="12.75">
      <c r="A85" s="98"/>
      <c r="B85" s="99"/>
      <c r="C85" s="99"/>
      <c r="D85" s="99"/>
      <c r="E85" s="100"/>
      <c r="F85" s="101"/>
      <c r="G85" s="102"/>
    </row>
    <row r="86" spans="1:7" ht="12.75">
      <c r="A86" s="98"/>
      <c r="B86" s="99"/>
      <c r="C86" s="99"/>
      <c r="D86" s="99"/>
      <c r="E86" s="100"/>
      <c r="F86" s="101"/>
      <c r="G86" s="102"/>
    </row>
    <row r="87" spans="1:7" ht="12.75">
      <c r="A87" s="98"/>
      <c r="B87" s="99"/>
      <c r="C87" s="99"/>
      <c r="D87" s="99"/>
      <c r="E87" s="100"/>
      <c r="F87" s="101"/>
      <c r="G87" s="102"/>
    </row>
    <row r="88" spans="1:7" ht="12.75">
      <c r="A88" s="98"/>
      <c r="B88" s="99"/>
      <c r="C88" s="99"/>
      <c r="D88" s="99"/>
      <c r="E88" s="100"/>
      <c r="F88" s="101"/>
      <c r="G88" s="102"/>
    </row>
    <row r="89" spans="1:7" ht="12.75">
      <c r="A89" s="98"/>
      <c r="B89" s="99"/>
      <c r="C89" s="99"/>
      <c r="D89" s="99"/>
      <c r="E89" s="100"/>
      <c r="F89" s="101"/>
      <c r="G89" s="102"/>
    </row>
    <row r="90" spans="1:7" ht="12.75">
      <c r="A90" s="98"/>
      <c r="B90" s="99"/>
      <c r="C90" s="99"/>
      <c r="D90" s="99"/>
      <c r="E90" s="100"/>
      <c r="F90" s="101"/>
      <c r="G90" s="102"/>
    </row>
    <row r="91" spans="1:7" ht="12.75">
      <c r="A91" s="98"/>
      <c r="B91" s="99"/>
      <c r="C91" s="99"/>
      <c r="D91" s="99"/>
      <c r="E91" s="100"/>
      <c r="F91" s="101"/>
      <c r="G91" s="102"/>
    </row>
    <row r="92" spans="1:7" ht="12.75">
      <c r="A92" s="98"/>
      <c r="B92" s="99"/>
      <c r="C92" s="99"/>
      <c r="D92" s="99"/>
      <c r="E92" s="100"/>
      <c r="F92" s="101"/>
      <c r="G92" s="102"/>
    </row>
    <row r="93" spans="1:7" ht="12.75">
      <c r="A93" s="98"/>
      <c r="B93" s="99"/>
      <c r="C93" s="99"/>
      <c r="D93" s="99"/>
      <c r="E93" s="100"/>
      <c r="F93" s="101"/>
      <c r="G93" s="102"/>
    </row>
    <row r="94" spans="1:7" ht="12.75">
      <c r="A94" s="98"/>
      <c r="B94" s="99"/>
      <c r="C94" s="99"/>
      <c r="D94" s="99"/>
      <c r="E94" s="100"/>
      <c r="F94" s="101"/>
      <c r="G94" s="102"/>
    </row>
    <row r="95" spans="1:7" ht="12.75">
      <c r="A95" s="98"/>
      <c r="B95" s="99"/>
      <c r="C95" s="99"/>
      <c r="D95" s="99"/>
      <c r="E95" s="100"/>
      <c r="F95" s="101"/>
      <c r="G95" s="102"/>
    </row>
    <row r="96" spans="1:7" ht="12.75">
      <c r="A96" s="98"/>
      <c r="B96" s="99"/>
      <c r="C96" s="99"/>
      <c r="D96" s="99"/>
      <c r="E96" s="100"/>
      <c r="F96" s="101"/>
      <c r="G96" s="102"/>
    </row>
    <row r="97" spans="1:7" ht="12.75">
      <c r="A97" s="98"/>
      <c r="B97" s="99"/>
      <c r="C97" s="99"/>
      <c r="D97" s="99"/>
      <c r="E97" s="100"/>
      <c r="F97" s="101"/>
      <c r="G97" s="102"/>
    </row>
    <row r="98" spans="1:7" ht="12.75">
      <c r="A98" s="98"/>
      <c r="B98" s="99"/>
      <c r="C98" s="99"/>
      <c r="D98" s="99"/>
      <c r="E98" s="100"/>
      <c r="F98" s="101"/>
      <c r="G98" s="102"/>
    </row>
    <row r="99" spans="1:7" ht="12.75">
      <c r="A99" s="98"/>
      <c r="B99" s="99"/>
      <c r="C99" s="99"/>
      <c r="D99" s="99"/>
      <c r="E99" s="100"/>
      <c r="F99" s="101"/>
      <c r="G99" s="102"/>
    </row>
    <row r="100" spans="1:7" ht="12.75">
      <c r="A100" s="98"/>
      <c r="B100" s="99"/>
      <c r="C100" s="99"/>
      <c r="D100" s="99"/>
      <c r="E100" s="100"/>
      <c r="F100" s="101"/>
      <c r="G100" s="102"/>
    </row>
    <row r="101" spans="1:7" ht="12.75">
      <c r="A101" s="98"/>
      <c r="B101" s="99"/>
      <c r="C101" s="99"/>
      <c r="D101" s="99"/>
      <c r="E101" s="100"/>
      <c r="F101" s="101"/>
      <c r="G101" s="102"/>
    </row>
    <row r="102" spans="1:7" ht="12.75">
      <c r="A102" s="98"/>
      <c r="B102" s="99"/>
      <c r="C102" s="99"/>
      <c r="D102" s="99"/>
      <c r="E102" s="100"/>
      <c r="F102" s="101"/>
      <c r="G102" s="102"/>
    </row>
    <row r="103" spans="1:7" ht="12.75">
      <c r="A103" s="98"/>
      <c r="B103" s="99"/>
      <c r="C103" s="99"/>
      <c r="D103" s="99"/>
      <c r="E103" s="100"/>
      <c r="F103" s="101"/>
      <c r="G103" s="102"/>
    </row>
    <row r="104" spans="1:7" ht="12.75">
      <c r="A104" s="98"/>
      <c r="B104" s="99"/>
      <c r="C104" s="99"/>
      <c r="D104" s="99"/>
      <c r="E104" s="100"/>
      <c r="F104" s="101"/>
      <c r="G104" s="102"/>
    </row>
    <row r="105" spans="1:7" ht="12.75">
      <c r="A105" s="98"/>
      <c r="B105" s="99"/>
      <c r="C105" s="99"/>
      <c r="D105" s="99"/>
      <c r="E105" s="100"/>
      <c r="F105" s="101"/>
      <c r="G105" s="102"/>
    </row>
    <row r="106" spans="1:7" ht="12.75">
      <c r="A106" s="98"/>
      <c r="B106" s="99"/>
      <c r="C106" s="99"/>
      <c r="D106" s="99"/>
      <c r="E106" s="100"/>
      <c r="F106" s="101"/>
      <c r="G106" s="102"/>
    </row>
    <row r="107" spans="1:7" ht="12.75">
      <c r="A107" s="98"/>
      <c r="B107" s="99"/>
      <c r="C107" s="99"/>
      <c r="D107" s="99"/>
      <c r="E107" s="100"/>
      <c r="F107" s="101"/>
      <c r="G107" s="102"/>
    </row>
    <row r="108" spans="1:7" ht="12.75">
      <c r="A108" s="98"/>
      <c r="B108" s="99"/>
      <c r="C108" s="99"/>
      <c r="D108" s="99"/>
      <c r="E108" s="100"/>
      <c r="F108" s="101"/>
      <c r="G108" s="102"/>
    </row>
    <row r="109" spans="1:7" ht="12.75">
      <c r="A109" s="98"/>
      <c r="B109" s="99"/>
      <c r="C109" s="99"/>
      <c r="D109" s="99"/>
      <c r="E109" s="100"/>
      <c r="F109" s="101"/>
      <c r="G109" s="102"/>
    </row>
    <row r="110" spans="1:7" ht="12.75">
      <c r="A110" s="98"/>
      <c r="B110" s="99"/>
      <c r="C110" s="99"/>
      <c r="D110" s="99"/>
      <c r="E110" s="100"/>
      <c r="F110" s="101"/>
      <c r="G110" s="102"/>
    </row>
    <row r="111" spans="1:7" ht="12.75">
      <c r="A111" s="98"/>
      <c r="B111" s="99"/>
      <c r="C111" s="99"/>
      <c r="D111" s="99"/>
      <c r="E111" s="100"/>
      <c r="F111" s="101"/>
      <c r="G111" s="102"/>
    </row>
    <row r="112" spans="1:7" ht="12.75">
      <c r="A112" s="98"/>
      <c r="B112" s="99"/>
      <c r="C112" s="99"/>
      <c r="D112" s="99"/>
      <c r="E112" s="100"/>
      <c r="F112" s="101"/>
      <c r="G112" s="102"/>
    </row>
    <row r="113" spans="1:7" ht="12.75">
      <c r="A113" s="98"/>
      <c r="B113" s="99"/>
      <c r="C113" s="99"/>
      <c r="D113" s="99"/>
      <c r="E113" s="100"/>
      <c r="F113" s="101"/>
      <c r="G113" s="102"/>
    </row>
    <row r="114" spans="1:7" ht="12.75">
      <c r="A114" s="98"/>
      <c r="B114" s="99"/>
      <c r="C114" s="99"/>
      <c r="D114" s="99"/>
      <c r="E114" s="100"/>
      <c r="F114" s="101"/>
      <c r="G114" s="102"/>
    </row>
    <row r="115" spans="1:7" ht="12.75">
      <c r="A115" s="98"/>
      <c r="B115" s="99"/>
      <c r="C115" s="99"/>
      <c r="D115" s="99"/>
      <c r="E115" s="100"/>
      <c r="F115" s="101"/>
      <c r="G115" s="102"/>
    </row>
    <row r="116" spans="1:7" ht="12.75">
      <c r="A116" s="98"/>
      <c r="B116" s="99"/>
      <c r="C116" s="99"/>
      <c r="D116" s="99"/>
      <c r="E116" s="100"/>
      <c r="F116" s="101"/>
      <c r="G116" s="102"/>
    </row>
    <row r="117" spans="1:7" ht="12.75">
      <c r="A117" s="98"/>
      <c r="B117" s="99"/>
      <c r="C117" s="99"/>
      <c r="D117" s="99"/>
      <c r="E117" s="100"/>
      <c r="F117" s="101"/>
      <c r="G117" s="102"/>
    </row>
    <row r="118" spans="1:7" ht="12.75">
      <c r="A118" s="98"/>
      <c r="B118" s="99"/>
      <c r="C118" s="99"/>
      <c r="D118" s="99"/>
      <c r="E118" s="100"/>
      <c r="F118" s="101"/>
      <c r="G118" s="102"/>
    </row>
    <row r="119" spans="1:7" ht="12.75">
      <c r="A119" s="98"/>
      <c r="B119" s="99"/>
      <c r="C119" s="99"/>
      <c r="D119" s="99"/>
      <c r="E119" s="100"/>
      <c r="F119" s="101"/>
      <c r="G119" s="102"/>
    </row>
    <row r="120" spans="1:7" ht="12.75">
      <c r="A120" s="98"/>
      <c r="B120" s="99"/>
      <c r="C120" s="99"/>
      <c r="D120" s="99"/>
      <c r="E120" s="100"/>
      <c r="F120" s="101"/>
      <c r="G120" s="102"/>
    </row>
    <row r="121" spans="1:7" ht="12.75">
      <c r="A121" s="98"/>
      <c r="B121" s="99"/>
      <c r="C121" s="99"/>
      <c r="D121" s="99"/>
      <c r="E121" s="100"/>
      <c r="F121" s="101"/>
      <c r="G121" s="102"/>
    </row>
    <row r="122" spans="1:7" ht="12.75">
      <c r="A122" s="98"/>
      <c r="B122" s="99"/>
      <c r="C122" s="99"/>
      <c r="D122" s="99"/>
      <c r="E122" s="100"/>
      <c r="F122" s="101"/>
      <c r="G122" s="102"/>
    </row>
    <row r="123" spans="1:7" ht="12.75">
      <c r="A123" s="98"/>
      <c r="B123" s="99"/>
      <c r="C123" s="99"/>
      <c r="D123" s="99"/>
      <c r="E123" s="100"/>
      <c r="F123" s="101"/>
      <c r="G123" s="102"/>
    </row>
    <row r="124" spans="1:7" ht="12.75">
      <c r="A124" s="98"/>
      <c r="B124" s="99"/>
      <c r="C124" s="99"/>
      <c r="D124" s="99"/>
      <c r="E124" s="100"/>
      <c r="F124" s="101"/>
      <c r="G124" s="102"/>
    </row>
    <row r="125" spans="1:7" ht="12.75">
      <c r="A125" s="98"/>
      <c r="B125" s="99"/>
      <c r="C125" s="99"/>
      <c r="D125" s="99"/>
      <c r="E125" s="100"/>
      <c r="F125" s="101"/>
      <c r="G125" s="102"/>
    </row>
    <row r="126" spans="1:7" ht="12.75">
      <c r="A126" s="98"/>
      <c r="B126" s="99"/>
      <c r="C126" s="99"/>
      <c r="D126" s="99"/>
      <c r="E126" s="100"/>
      <c r="F126" s="101"/>
      <c r="G126" s="102"/>
    </row>
    <row r="127" spans="1:7" ht="12.75">
      <c r="A127" s="98"/>
      <c r="B127" s="99"/>
      <c r="C127" s="99"/>
      <c r="D127" s="99"/>
      <c r="E127" s="100"/>
      <c r="F127" s="101"/>
      <c r="G127" s="102"/>
    </row>
    <row r="128" spans="1:7" ht="12.75">
      <c r="A128" s="98"/>
      <c r="B128" s="99"/>
      <c r="C128" s="99"/>
      <c r="D128" s="99"/>
      <c r="E128" s="100"/>
      <c r="F128" s="101"/>
      <c r="G128" s="102"/>
    </row>
    <row r="129" spans="1:7" ht="12.75">
      <c r="A129" s="98"/>
      <c r="B129" s="99"/>
      <c r="C129" s="99"/>
      <c r="D129" s="99"/>
      <c r="E129" s="100"/>
      <c r="F129" s="101"/>
      <c r="G129" s="102"/>
    </row>
    <row r="130" spans="1:7" ht="12.75">
      <c r="A130" s="98"/>
      <c r="B130" s="99"/>
      <c r="C130" s="99"/>
      <c r="D130" s="99"/>
      <c r="E130" s="100"/>
      <c r="F130" s="101"/>
      <c r="G130" s="102"/>
    </row>
    <row r="131" spans="1:7" ht="12.75">
      <c r="A131" s="98"/>
      <c r="B131" s="99"/>
      <c r="C131" s="99"/>
      <c r="D131" s="99"/>
      <c r="E131" s="100"/>
      <c r="F131" s="101"/>
      <c r="G131" s="102"/>
    </row>
    <row r="132" spans="1:7" ht="12.75">
      <c r="A132" s="98"/>
      <c r="B132" s="99"/>
      <c r="C132" s="99"/>
      <c r="D132" s="99"/>
      <c r="E132" s="100"/>
      <c r="F132" s="101"/>
      <c r="G132" s="102"/>
    </row>
    <row r="133" spans="1:7" ht="12.75">
      <c r="A133" s="98"/>
      <c r="B133" s="99"/>
      <c r="C133" s="99"/>
      <c r="D133" s="99"/>
      <c r="E133" s="100"/>
      <c r="F133" s="101"/>
      <c r="G133" s="102"/>
    </row>
    <row r="134" spans="1:7" ht="12.75">
      <c r="A134" s="98"/>
      <c r="B134" s="99"/>
      <c r="C134" s="99"/>
      <c r="D134" s="99"/>
      <c r="E134" s="100"/>
      <c r="F134" s="101"/>
      <c r="G134" s="102"/>
    </row>
    <row r="135" spans="1:7" ht="12.75">
      <c r="A135" s="98"/>
      <c r="B135" s="99"/>
      <c r="C135" s="99"/>
      <c r="D135" s="99"/>
      <c r="E135" s="100"/>
      <c r="F135" s="101"/>
      <c r="G135" s="102"/>
    </row>
    <row r="136" spans="1:7" ht="12.75">
      <c r="A136" s="98"/>
      <c r="B136" s="99"/>
      <c r="C136" s="99"/>
      <c r="D136" s="99"/>
      <c r="E136" s="100"/>
      <c r="F136" s="101"/>
      <c r="G136" s="102"/>
    </row>
    <row r="137" spans="1:7" ht="12.75">
      <c r="A137" s="98"/>
      <c r="B137" s="99"/>
      <c r="C137" s="99"/>
      <c r="D137" s="99"/>
      <c r="E137" s="100"/>
      <c r="F137" s="101"/>
      <c r="G137" s="102"/>
    </row>
    <row r="138" spans="1:7" ht="12.75">
      <c r="A138" s="98"/>
      <c r="B138" s="99"/>
      <c r="C138" s="99"/>
      <c r="D138" s="99"/>
      <c r="E138" s="100"/>
      <c r="F138" s="101"/>
      <c r="G138" s="102"/>
    </row>
    <row r="139" spans="1:7" ht="12.75">
      <c r="A139" s="98"/>
      <c r="B139" s="99"/>
      <c r="C139" s="99"/>
      <c r="D139" s="99"/>
      <c r="E139" s="100"/>
      <c r="F139" s="101"/>
      <c r="G139" s="102"/>
    </row>
    <row r="140" spans="1:7" ht="12.75">
      <c r="A140" s="98"/>
      <c r="B140" s="99"/>
      <c r="C140" s="99"/>
      <c r="D140" s="99"/>
      <c r="E140" s="100"/>
      <c r="F140" s="101"/>
      <c r="G140" s="102"/>
    </row>
    <row r="141" spans="1:7" ht="12.75">
      <c r="A141" s="98"/>
      <c r="B141" s="99"/>
      <c r="C141" s="99"/>
      <c r="D141" s="99"/>
      <c r="E141" s="100"/>
      <c r="F141" s="101"/>
      <c r="G141" s="102"/>
    </row>
    <row r="142" spans="1:7" ht="12.75">
      <c r="A142" s="98"/>
      <c r="B142" s="99"/>
      <c r="C142" s="99"/>
      <c r="D142" s="99"/>
      <c r="E142" s="100"/>
      <c r="F142" s="101"/>
      <c r="G142" s="102"/>
    </row>
    <row r="143" spans="1:7" ht="12.75">
      <c r="A143" s="98"/>
      <c r="B143" s="99"/>
      <c r="C143" s="99"/>
      <c r="D143" s="99"/>
      <c r="E143" s="100"/>
      <c r="F143" s="101"/>
      <c r="G143" s="102"/>
    </row>
    <row r="144" spans="1:7" ht="12.75">
      <c r="A144" s="98"/>
      <c r="B144" s="99"/>
      <c r="C144" s="99"/>
      <c r="D144" s="99"/>
      <c r="E144" s="100"/>
      <c r="F144" s="101"/>
      <c r="G144" s="102"/>
    </row>
    <row r="145" spans="1:7" ht="12.75">
      <c r="A145" s="98"/>
      <c r="B145" s="99"/>
      <c r="C145" s="99"/>
      <c r="D145" s="99"/>
      <c r="E145" s="100"/>
      <c r="F145" s="101"/>
      <c r="G145" s="102"/>
    </row>
    <row r="146" spans="1:7" ht="12.75">
      <c r="A146" s="73"/>
      <c r="B146" s="73"/>
      <c r="C146" s="73"/>
      <c r="D146" s="73"/>
      <c r="E146" s="103"/>
      <c r="F146" s="103"/>
      <c r="G146" s="73"/>
    </row>
    <row r="147" spans="2:4" ht="12.75">
      <c r="B147" s="105"/>
      <c r="C147" s="105"/>
      <c r="D147" s="105"/>
    </row>
    <row r="148" spans="2:4" ht="12.75">
      <c r="B148" s="105"/>
      <c r="C148" s="105"/>
      <c r="D148" s="105"/>
    </row>
    <row r="149" spans="2:4" ht="12.75">
      <c r="B149" s="105"/>
      <c r="C149" s="105"/>
      <c r="D149" s="105"/>
    </row>
    <row r="150" spans="2:4" ht="12.75">
      <c r="B150" s="105"/>
      <c r="C150" s="105"/>
      <c r="D150" s="105"/>
    </row>
    <row r="151" spans="2:4" ht="12.75">
      <c r="B151" s="105"/>
      <c r="C151" s="105"/>
      <c r="D151" s="105"/>
    </row>
    <row r="152" spans="2:4" ht="12.75">
      <c r="B152" s="105"/>
      <c r="C152" s="105"/>
      <c r="D152" s="105"/>
    </row>
    <row r="153" spans="2:4" ht="12.75">
      <c r="B153" s="105"/>
      <c r="C153" s="105"/>
      <c r="D153" s="105"/>
    </row>
    <row r="154" spans="2:4" ht="12.75">
      <c r="B154" s="105"/>
      <c r="C154" s="105"/>
      <c r="D154" s="105"/>
    </row>
    <row r="155" spans="2:4" ht="12.75">
      <c r="B155" s="105"/>
      <c r="C155" s="105"/>
      <c r="D155" s="105"/>
    </row>
    <row r="156" spans="2:4" ht="12.75">
      <c r="B156" s="105"/>
      <c r="C156" s="105"/>
      <c r="D156" s="105"/>
    </row>
    <row r="157" spans="2:4" ht="12.75">
      <c r="B157" s="105"/>
      <c r="C157" s="105"/>
      <c r="D157" s="105"/>
    </row>
    <row r="158" spans="2:4" ht="12.75">
      <c r="B158" s="105"/>
      <c r="C158" s="105"/>
      <c r="D158" s="105"/>
    </row>
    <row r="159" spans="2:4" ht="12.75">
      <c r="B159" s="105"/>
      <c r="C159" s="105"/>
      <c r="D159" s="105"/>
    </row>
    <row r="160" spans="2:4" ht="12.75">
      <c r="B160" s="105"/>
      <c r="C160" s="105"/>
      <c r="D160" s="105"/>
    </row>
    <row r="161" spans="2:4" ht="12.75">
      <c r="B161" s="105"/>
      <c r="C161" s="105"/>
      <c r="D161" s="105"/>
    </row>
    <row r="162" spans="2:4" ht="12.75">
      <c r="B162" s="105"/>
      <c r="C162" s="105"/>
      <c r="D162" s="105"/>
    </row>
    <row r="163" spans="2:4" ht="12.75">
      <c r="B163" s="105"/>
      <c r="C163" s="105"/>
      <c r="D163" s="105"/>
    </row>
    <row r="164" spans="2:4" ht="12.75">
      <c r="B164" s="105"/>
      <c r="C164" s="105"/>
      <c r="D164" s="105"/>
    </row>
    <row r="165" spans="2:4" ht="12.75">
      <c r="B165" s="105"/>
      <c r="C165" s="105"/>
      <c r="D165" s="105"/>
    </row>
    <row r="166" spans="2:4" ht="12.75">
      <c r="B166" s="105"/>
      <c r="C166" s="105"/>
      <c r="D166" s="105"/>
    </row>
    <row r="167" spans="2:4" ht="12.75">
      <c r="B167" s="105"/>
      <c r="C167" s="105"/>
      <c r="D167" s="105"/>
    </row>
    <row r="168" spans="2:4" ht="12.75">
      <c r="B168" s="105"/>
      <c r="C168" s="105"/>
      <c r="D168" s="105"/>
    </row>
    <row r="169" spans="2:4" ht="12.75">
      <c r="B169" s="105"/>
      <c r="C169" s="105"/>
      <c r="D169" s="105"/>
    </row>
    <row r="170" spans="2:4" ht="12.75">
      <c r="B170" s="105"/>
      <c r="C170" s="105"/>
      <c r="D170" s="105"/>
    </row>
    <row r="171" spans="2:4" ht="12.75">
      <c r="B171" s="105"/>
      <c r="C171" s="105"/>
      <c r="D171" s="105"/>
    </row>
    <row r="172" spans="2:4" ht="12.75">
      <c r="B172" s="105"/>
      <c r="C172" s="105"/>
      <c r="D172" s="105"/>
    </row>
    <row r="173" spans="2:4" ht="12.75">
      <c r="B173" s="105"/>
      <c r="C173" s="105"/>
      <c r="D173" s="105"/>
    </row>
    <row r="174" spans="2:4" ht="12.75">
      <c r="B174" s="105"/>
      <c r="C174" s="105"/>
      <c r="D174" s="105"/>
    </row>
    <row r="175" spans="2:4" ht="12.75">
      <c r="B175" s="105"/>
      <c r="C175" s="105"/>
      <c r="D175" s="105"/>
    </row>
    <row r="176" spans="2:4" ht="12.75">
      <c r="B176" s="105"/>
      <c r="C176" s="105"/>
      <c r="D176" s="105"/>
    </row>
    <row r="177" spans="2:4" ht="12.75">
      <c r="B177" s="105"/>
      <c r="C177" s="105"/>
      <c r="D177" s="105"/>
    </row>
    <row r="178" spans="2:4" ht="12.75">
      <c r="B178" s="105"/>
      <c r="C178" s="105"/>
      <c r="D178" s="105"/>
    </row>
    <row r="179" spans="2:4" ht="12.75">
      <c r="B179" s="105"/>
      <c r="C179" s="105"/>
      <c r="D179" s="105"/>
    </row>
    <row r="180" spans="2:4" ht="12.75">
      <c r="B180" s="105"/>
      <c r="C180" s="105"/>
      <c r="D180" s="105"/>
    </row>
    <row r="181" spans="2:4" ht="12.75">
      <c r="B181" s="105"/>
      <c r="C181" s="105"/>
      <c r="D181" s="105"/>
    </row>
    <row r="182" spans="2:4" ht="12.75">
      <c r="B182" s="105"/>
      <c r="C182" s="105"/>
      <c r="D182" s="105"/>
    </row>
    <row r="183" spans="2:4" ht="12.75">
      <c r="B183" s="105"/>
      <c r="C183" s="105"/>
      <c r="D183" s="105"/>
    </row>
    <row r="184" spans="2:4" ht="12.75">
      <c r="B184" s="105"/>
      <c r="C184" s="105"/>
      <c r="D184" s="105"/>
    </row>
    <row r="185" spans="2:4" ht="12.75">
      <c r="B185" s="105"/>
      <c r="C185" s="105"/>
      <c r="D185" s="105"/>
    </row>
    <row r="186" spans="2:4" ht="12.75">
      <c r="B186" s="105"/>
      <c r="C186" s="105"/>
      <c r="D186" s="105"/>
    </row>
    <row r="187" spans="2:4" ht="12.75">
      <c r="B187" s="105"/>
      <c r="C187" s="105"/>
      <c r="D187" s="105"/>
    </row>
    <row r="188" spans="2:4" ht="12.75">
      <c r="B188" s="105"/>
      <c r="C188" s="105"/>
      <c r="D188" s="105"/>
    </row>
    <row r="189" spans="2:4" ht="12.75">
      <c r="B189" s="105"/>
      <c r="C189" s="105"/>
      <c r="D189" s="105"/>
    </row>
    <row r="190" spans="2:4" ht="12.75">
      <c r="B190" s="105"/>
      <c r="C190" s="105"/>
      <c r="D190" s="105"/>
    </row>
    <row r="191" spans="2:4" ht="12.75">
      <c r="B191" s="105"/>
      <c r="C191" s="105"/>
      <c r="D191" s="105"/>
    </row>
    <row r="192" spans="2:4" ht="12.75">
      <c r="B192" s="105"/>
      <c r="C192" s="105"/>
      <c r="D192" s="105"/>
    </row>
    <row r="193" spans="2:4" ht="12.75">
      <c r="B193" s="105"/>
      <c r="C193" s="105"/>
      <c r="D193" s="105"/>
    </row>
    <row r="194" spans="2:4" ht="12.75">
      <c r="B194" s="105"/>
      <c r="C194" s="105"/>
      <c r="D194" s="105"/>
    </row>
    <row r="195" spans="2:4" ht="12.75">
      <c r="B195" s="105"/>
      <c r="C195" s="105"/>
      <c r="D195" s="105"/>
    </row>
    <row r="196" spans="2:4" ht="12.75">
      <c r="B196" s="105"/>
      <c r="C196" s="105"/>
      <c r="D196" s="105"/>
    </row>
    <row r="197" spans="2:4" ht="12.75">
      <c r="B197" s="105"/>
      <c r="C197" s="105"/>
      <c r="D197" s="105"/>
    </row>
    <row r="198" spans="2:4" ht="12.75">
      <c r="B198" s="105"/>
      <c r="C198" s="105"/>
      <c r="D198" s="105"/>
    </row>
    <row r="199" spans="2:4" ht="12.75">
      <c r="B199" s="105"/>
      <c r="C199" s="105"/>
      <c r="D199" s="105"/>
    </row>
    <row r="200" spans="2:4" ht="12.75">
      <c r="B200" s="105"/>
      <c r="C200" s="105"/>
      <c r="D200" s="105"/>
    </row>
    <row r="201" spans="2:4" ht="12.75">
      <c r="B201" s="105"/>
      <c r="C201" s="105"/>
      <c r="D201" s="105"/>
    </row>
    <row r="202" spans="2:4" ht="12.75">
      <c r="B202" s="105"/>
      <c r="C202" s="105"/>
      <c r="D202" s="105"/>
    </row>
    <row r="203" spans="2:4" ht="12.75">
      <c r="B203" s="105"/>
      <c r="C203" s="105"/>
      <c r="D203" s="105"/>
    </row>
    <row r="204" spans="2:4" ht="12.75">
      <c r="B204" s="105"/>
      <c r="C204" s="105"/>
      <c r="D204" s="105"/>
    </row>
    <row r="205" spans="2:4" ht="12.75">
      <c r="B205" s="105"/>
      <c r="C205" s="105"/>
      <c r="D205" s="105"/>
    </row>
    <row r="206" spans="2:4" ht="12.75">
      <c r="B206" s="105"/>
      <c r="C206" s="105"/>
      <c r="D206" s="105"/>
    </row>
    <row r="207" spans="2:4" ht="12.75">
      <c r="B207" s="105"/>
      <c r="C207" s="105"/>
      <c r="D207" s="105"/>
    </row>
    <row r="208" spans="2:4" ht="12.75">
      <c r="B208" s="105"/>
      <c r="C208" s="105"/>
      <c r="D208" s="105"/>
    </row>
    <row r="209" spans="2:4" ht="12.75">
      <c r="B209" s="105"/>
      <c r="C209" s="105"/>
      <c r="D209" s="105"/>
    </row>
    <row r="210" spans="2:4" ht="12.75">
      <c r="B210" s="105"/>
      <c r="C210" s="105"/>
      <c r="D210" s="105"/>
    </row>
    <row r="211" spans="2:4" ht="12.75">
      <c r="B211" s="105"/>
      <c r="C211" s="105"/>
      <c r="D211" s="105"/>
    </row>
    <row r="212" spans="2:4" ht="12.75">
      <c r="B212" s="105"/>
      <c r="C212" s="105"/>
      <c r="D212" s="105"/>
    </row>
    <row r="213" spans="2:4" ht="12.75">
      <c r="B213" s="105"/>
      <c r="C213" s="105"/>
      <c r="D213" s="105"/>
    </row>
    <row r="214" spans="2:4" ht="12.75">
      <c r="B214" s="105"/>
      <c r="C214" s="105"/>
      <c r="D214" s="105"/>
    </row>
    <row r="215" spans="2:4" ht="12.75">
      <c r="B215" s="105"/>
      <c r="C215" s="105"/>
      <c r="D215" s="105"/>
    </row>
    <row r="216" spans="2:4" ht="12.75">
      <c r="B216" s="105"/>
      <c r="C216" s="105"/>
      <c r="D216" s="105"/>
    </row>
    <row r="217" spans="2:4" ht="12.75">
      <c r="B217" s="105"/>
      <c r="C217" s="105"/>
      <c r="D217" s="105"/>
    </row>
    <row r="218" spans="2:4" ht="12.75">
      <c r="B218" s="105"/>
      <c r="C218" s="105"/>
      <c r="D218" s="105"/>
    </row>
    <row r="219" spans="2:4" ht="12.75">
      <c r="B219" s="105"/>
      <c r="C219" s="105"/>
      <c r="D219" s="105"/>
    </row>
    <row r="220" spans="2:4" ht="12.75">
      <c r="B220" s="105"/>
      <c r="C220" s="105"/>
      <c r="D220" s="105"/>
    </row>
    <row r="221" spans="2:4" ht="12.75">
      <c r="B221" s="105"/>
      <c r="C221" s="105"/>
      <c r="D221" s="105"/>
    </row>
    <row r="222" spans="2:4" ht="12.75">
      <c r="B222" s="105"/>
      <c r="C222" s="105"/>
      <c r="D222" s="105"/>
    </row>
    <row r="223" spans="2:4" ht="12.75">
      <c r="B223" s="105"/>
      <c r="C223" s="105"/>
      <c r="D223" s="105"/>
    </row>
    <row r="224" spans="2:4" ht="12.75">
      <c r="B224" s="105"/>
      <c r="C224" s="105"/>
      <c r="D224" s="105"/>
    </row>
    <row r="225" spans="2:4" ht="12.75">
      <c r="B225" s="105"/>
      <c r="C225" s="105"/>
      <c r="D225" s="105"/>
    </row>
    <row r="226" spans="2:4" ht="12.75">
      <c r="B226" s="105"/>
      <c r="C226" s="105"/>
      <c r="D226" s="105"/>
    </row>
    <row r="227" spans="2:4" ht="12.75">
      <c r="B227" s="105"/>
      <c r="C227" s="105"/>
      <c r="D227" s="105"/>
    </row>
    <row r="228" spans="2:4" ht="12.75">
      <c r="B228" s="105"/>
      <c r="C228" s="105"/>
      <c r="D228" s="105"/>
    </row>
    <row r="229" spans="2:4" ht="12.75">
      <c r="B229" s="105"/>
      <c r="C229" s="105"/>
      <c r="D229" s="105"/>
    </row>
    <row r="230" spans="2:4" ht="12.75">
      <c r="B230" s="105"/>
      <c r="C230" s="105"/>
      <c r="D230" s="105"/>
    </row>
    <row r="231" spans="2:4" ht="12.75">
      <c r="B231" s="105"/>
      <c r="C231" s="105"/>
      <c r="D231" s="105"/>
    </row>
    <row r="232" spans="2:4" ht="12.75">
      <c r="B232" s="105"/>
      <c r="C232" s="105"/>
      <c r="D232" s="105"/>
    </row>
    <row r="233" spans="2:4" ht="12.75">
      <c r="B233" s="105"/>
      <c r="C233" s="105"/>
      <c r="D233" s="105"/>
    </row>
    <row r="234" spans="2:4" ht="12.75">
      <c r="B234" s="105"/>
      <c r="C234" s="105"/>
      <c r="D234" s="105"/>
    </row>
    <row r="235" spans="2:4" ht="12.75">
      <c r="B235" s="105"/>
      <c r="C235" s="105"/>
      <c r="D235" s="105"/>
    </row>
    <row r="236" spans="2:4" ht="12.75">
      <c r="B236" s="105"/>
      <c r="C236" s="105"/>
      <c r="D236" s="105"/>
    </row>
    <row r="237" spans="2:4" ht="12.75">
      <c r="B237" s="105"/>
      <c r="C237" s="105"/>
      <c r="D237" s="105"/>
    </row>
    <row r="238" spans="2:4" ht="12.75">
      <c r="B238" s="105"/>
      <c r="C238" s="105"/>
      <c r="D238" s="105"/>
    </row>
    <row r="239" spans="2:4" ht="12.75">
      <c r="B239" s="105"/>
      <c r="C239" s="105"/>
      <c r="D239" s="105"/>
    </row>
    <row r="240" spans="2:4" ht="12.75">
      <c r="B240" s="105"/>
      <c r="C240" s="105"/>
      <c r="D240" s="105"/>
    </row>
    <row r="241" spans="2:4" ht="12.75">
      <c r="B241" s="105"/>
      <c r="C241" s="105"/>
      <c r="D241" s="105"/>
    </row>
    <row r="242" spans="2:4" ht="12.75">
      <c r="B242" s="105"/>
      <c r="C242" s="105"/>
      <c r="D242" s="105"/>
    </row>
    <row r="243" spans="2:4" ht="12.75">
      <c r="B243" s="105"/>
      <c r="C243" s="105"/>
      <c r="D243" s="105"/>
    </row>
    <row r="244" spans="2:4" ht="12.75">
      <c r="B244" s="105"/>
      <c r="C244" s="105"/>
      <c r="D244" s="105"/>
    </row>
    <row r="245" spans="2:4" ht="12.75">
      <c r="B245" s="105"/>
      <c r="C245" s="105"/>
      <c r="D245" s="105"/>
    </row>
    <row r="246" spans="2:4" ht="12.75">
      <c r="B246" s="105"/>
      <c r="C246" s="105"/>
      <c r="D246" s="105"/>
    </row>
    <row r="247" spans="2:4" ht="12.75">
      <c r="B247" s="105"/>
      <c r="C247" s="105"/>
      <c r="D247" s="105"/>
    </row>
    <row r="248" spans="2:4" ht="12.75">
      <c r="B248" s="105"/>
      <c r="C248" s="105"/>
      <c r="D248" s="105"/>
    </row>
    <row r="249" spans="2:4" ht="12.75">
      <c r="B249" s="105"/>
      <c r="C249" s="105"/>
      <c r="D249" s="105"/>
    </row>
    <row r="250" spans="2:4" ht="12.75">
      <c r="B250" s="105"/>
      <c r="C250" s="105"/>
      <c r="D250" s="105"/>
    </row>
    <row r="251" spans="2:4" ht="12.75">
      <c r="B251" s="105"/>
      <c r="C251" s="105"/>
      <c r="D251" s="105"/>
    </row>
    <row r="252" spans="2:4" ht="12.75">
      <c r="B252" s="105"/>
      <c r="C252" s="105"/>
      <c r="D252" s="105"/>
    </row>
    <row r="253" spans="2:4" ht="12.75">
      <c r="B253" s="105"/>
      <c r="C253" s="105"/>
      <c r="D253" s="105"/>
    </row>
    <row r="254" spans="2:4" ht="12.75">
      <c r="B254" s="105"/>
      <c r="C254" s="105"/>
      <c r="D254" s="105"/>
    </row>
    <row r="255" spans="2:4" ht="12.75">
      <c r="B255" s="105"/>
      <c r="C255" s="105"/>
      <c r="D255" s="105"/>
    </row>
    <row r="256" spans="2:4" ht="12.75">
      <c r="B256" s="105"/>
      <c r="C256" s="105"/>
      <c r="D256" s="105"/>
    </row>
    <row r="257" spans="2:4" ht="12.75">
      <c r="B257" s="105"/>
      <c r="C257" s="105"/>
      <c r="D257" s="105"/>
    </row>
    <row r="258" spans="2:4" ht="12.75">
      <c r="B258" s="105"/>
      <c r="C258" s="105"/>
      <c r="D258" s="105"/>
    </row>
    <row r="259" spans="2:4" ht="12.75">
      <c r="B259" s="105"/>
      <c r="C259" s="105"/>
      <c r="D259" s="105"/>
    </row>
    <row r="260" spans="2:4" ht="12.75">
      <c r="B260" s="105"/>
      <c r="C260" s="105"/>
      <c r="D260" s="105"/>
    </row>
    <row r="261" spans="2:4" ht="12.75">
      <c r="B261" s="105"/>
      <c r="C261" s="105"/>
      <c r="D261" s="105"/>
    </row>
    <row r="262" spans="2:4" ht="12.75">
      <c r="B262" s="105"/>
      <c r="C262" s="105"/>
      <c r="D262" s="105"/>
    </row>
    <row r="263" spans="2:4" ht="12.75">
      <c r="B263" s="105"/>
      <c r="C263" s="105"/>
      <c r="D263" s="105"/>
    </row>
    <row r="264" spans="2:4" ht="12.75">
      <c r="B264" s="105"/>
      <c r="C264" s="105"/>
      <c r="D264" s="105"/>
    </row>
    <row r="265" spans="2:4" ht="12.75">
      <c r="B265" s="105"/>
      <c r="C265" s="105"/>
      <c r="D265" s="105"/>
    </row>
    <row r="266" spans="2:4" ht="12.75">
      <c r="B266" s="105"/>
      <c r="C266" s="105"/>
      <c r="D266" s="105"/>
    </row>
    <row r="267" spans="2:4" ht="12.75">
      <c r="B267" s="105"/>
      <c r="C267" s="105"/>
      <c r="D267" s="105"/>
    </row>
    <row r="268" spans="2:4" ht="12.75">
      <c r="B268" s="105"/>
      <c r="C268" s="105"/>
      <c r="D268" s="105"/>
    </row>
    <row r="269" spans="2:4" ht="12.75">
      <c r="B269" s="105"/>
      <c r="C269" s="105"/>
      <c r="D269" s="105"/>
    </row>
    <row r="270" spans="2:4" ht="12.75">
      <c r="B270" s="105"/>
      <c r="C270" s="105"/>
      <c r="D270" s="105"/>
    </row>
    <row r="271" spans="2:4" ht="12.75">
      <c r="B271" s="105"/>
      <c r="C271" s="105"/>
      <c r="D271" s="105"/>
    </row>
    <row r="272" spans="2:4" ht="12.75">
      <c r="B272" s="105"/>
      <c r="C272" s="105"/>
      <c r="D272" s="105"/>
    </row>
    <row r="273" spans="2:4" ht="12.75">
      <c r="B273" s="105"/>
      <c r="C273" s="105"/>
      <c r="D273" s="105"/>
    </row>
    <row r="274" spans="2:4" ht="12.75">
      <c r="B274" s="105"/>
      <c r="C274" s="105"/>
      <c r="D274" s="105"/>
    </row>
    <row r="275" spans="2:4" ht="12.75">
      <c r="B275" s="105"/>
      <c r="C275" s="105"/>
      <c r="D275" s="105"/>
    </row>
    <row r="276" spans="2:4" ht="12.75">
      <c r="B276" s="105"/>
      <c r="C276" s="105"/>
      <c r="D276" s="105"/>
    </row>
    <row r="277" spans="2:4" ht="12.75">
      <c r="B277" s="105"/>
      <c r="C277" s="105"/>
      <c r="D277" s="105"/>
    </row>
    <row r="278" spans="2:4" ht="12.75">
      <c r="B278" s="105"/>
      <c r="C278" s="105"/>
      <c r="D278" s="105"/>
    </row>
    <row r="279" spans="2:4" ht="12.75">
      <c r="B279" s="105"/>
      <c r="C279" s="105"/>
      <c r="D279" s="105"/>
    </row>
    <row r="280" spans="2:4" ht="12.75">
      <c r="B280" s="105"/>
      <c r="C280" s="105"/>
      <c r="D280" s="105"/>
    </row>
    <row r="281" spans="2:4" ht="12.75">
      <c r="B281" s="105"/>
      <c r="C281" s="105"/>
      <c r="D281" s="105"/>
    </row>
    <row r="282" spans="2:4" ht="12.75">
      <c r="B282" s="105"/>
      <c r="C282" s="105"/>
      <c r="D282" s="105"/>
    </row>
    <row r="283" spans="2:4" ht="12.75">
      <c r="B283" s="105"/>
      <c r="C283" s="105"/>
      <c r="D283" s="105"/>
    </row>
    <row r="284" spans="2:4" ht="12.75">
      <c r="B284" s="105"/>
      <c r="C284" s="105"/>
      <c r="D284" s="105"/>
    </row>
    <row r="285" spans="2:4" ht="12.75">
      <c r="B285" s="105"/>
      <c r="C285" s="105"/>
      <c r="D285" s="105"/>
    </row>
    <row r="286" spans="2:4" ht="12.75">
      <c r="B286" s="105"/>
      <c r="C286" s="105"/>
      <c r="D286" s="105"/>
    </row>
    <row r="287" spans="2:4" ht="12.75">
      <c r="B287" s="105"/>
      <c r="C287" s="105"/>
      <c r="D287" s="105"/>
    </row>
    <row r="288" spans="2:4" ht="12.75">
      <c r="B288" s="105"/>
      <c r="C288" s="105"/>
      <c r="D288" s="105"/>
    </row>
    <row r="289" spans="2:4" ht="12.75">
      <c r="B289" s="105"/>
      <c r="C289" s="105"/>
      <c r="D289" s="105"/>
    </row>
    <row r="290" spans="2:4" ht="12.75">
      <c r="B290" s="105"/>
      <c r="C290" s="105"/>
      <c r="D290" s="105"/>
    </row>
    <row r="291" spans="2:4" ht="12.75">
      <c r="B291" s="105"/>
      <c r="C291" s="105"/>
      <c r="D291" s="105"/>
    </row>
    <row r="292" spans="2:4" ht="12.75">
      <c r="B292" s="105"/>
      <c r="C292" s="105"/>
      <c r="D292" s="105"/>
    </row>
    <row r="293" spans="2:4" ht="12.75">
      <c r="B293" s="105"/>
      <c r="C293" s="105"/>
      <c r="D293" s="105"/>
    </row>
    <row r="294" spans="2:4" ht="12.75">
      <c r="B294" s="105"/>
      <c r="C294" s="105"/>
      <c r="D294" s="105"/>
    </row>
    <row r="295" spans="2:4" ht="12.75">
      <c r="B295" s="105"/>
      <c r="C295" s="105"/>
      <c r="D295" s="105"/>
    </row>
    <row r="296" spans="2:4" ht="12.75">
      <c r="B296" s="105"/>
      <c r="C296" s="105"/>
      <c r="D296" s="105"/>
    </row>
    <row r="297" spans="2:4" ht="12.75">
      <c r="B297" s="105"/>
      <c r="C297" s="105"/>
      <c r="D297" s="105"/>
    </row>
    <row r="298" spans="2:4" ht="12.75">
      <c r="B298" s="105"/>
      <c r="C298" s="105"/>
      <c r="D298" s="105"/>
    </row>
    <row r="299" spans="2:4" ht="12.75">
      <c r="B299" s="105"/>
      <c r="C299" s="105"/>
      <c r="D299" s="105"/>
    </row>
    <row r="300" spans="2:4" ht="12.75">
      <c r="B300" s="105"/>
      <c r="C300" s="105"/>
      <c r="D300" s="105"/>
    </row>
    <row r="301" spans="2:4" ht="12.75">
      <c r="B301" s="105"/>
      <c r="C301" s="105"/>
      <c r="D301" s="105"/>
    </row>
    <row r="302" spans="2:4" ht="12.75">
      <c r="B302" s="105"/>
      <c r="C302" s="105"/>
      <c r="D302" s="105"/>
    </row>
    <row r="303" spans="2:4" ht="12.75">
      <c r="B303" s="105"/>
      <c r="C303" s="105"/>
      <c r="D303" s="105"/>
    </row>
    <row r="304" spans="2:4" ht="12.75">
      <c r="B304" s="105"/>
      <c r="C304" s="105"/>
      <c r="D304" s="105"/>
    </row>
    <row r="305" spans="2:4" ht="12.75">
      <c r="B305" s="105"/>
      <c r="C305" s="105"/>
      <c r="D305" s="105"/>
    </row>
    <row r="306" spans="2:4" ht="12.75">
      <c r="B306" s="105"/>
      <c r="C306" s="105"/>
      <c r="D306" s="105"/>
    </row>
    <row r="307" spans="2:4" ht="12.75">
      <c r="B307" s="105"/>
      <c r="C307" s="105"/>
      <c r="D307" s="105"/>
    </row>
    <row r="308" spans="2:4" ht="12.75">
      <c r="B308" s="105"/>
      <c r="C308" s="105"/>
      <c r="D308" s="105"/>
    </row>
    <row r="309" spans="2:4" ht="12.75">
      <c r="B309" s="105"/>
      <c r="C309" s="105"/>
      <c r="D309" s="105"/>
    </row>
    <row r="310" spans="2:4" ht="12.75">
      <c r="B310" s="105"/>
      <c r="C310" s="105"/>
      <c r="D310" s="105"/>
    </row>
    <row r="311" spans="2:4" ht="12.75">
      <c r="B311" s="105"/>
      <c r="C311" s="105"/>
      <c r="D311" s="105"/>
    </row>
    <row r="312" spans="2:4" ht="12.75">
      <c r="B312" s="105"/>
      <c r="C312" s="105"/>
      <c r="D312" s="105"/>
    </row>
    <row r="313" spans="2:4" ht="12.75">
      <c r="B313" s="105"/>
      <c r="C313" s="105"/>
      <c r="D313" s="105"/>
    </row>
    <row r="314" spans="2:4" ht="12.75">
      <c r="B314" s="105"/>
      <c r="C314" s="105"/>
      <c r="D314" s="105"/>
    </row>
    <row r="315" spans="2:4" ht="12.75">
      <c r="B315" s="105"/>
      <c r="C315" s="105"/>
      <c r="D315" s="105"/>
    </row>
    <row r="316" spans="2:4" ht="12.75">
      <c r="B316" s="105"/>
      <c r="C316" s="105"/>
      <c r="D316" s="105"/>
    </row>
    <row r="317" spans="2:4" ht="12.75">
      <c r="B317" s="105"/>
      <c r="C317" s="105"/>
      <c r="D317" s="105"/>
    </row>
    <row r="318" spans="2:4" ht="12.75">
      <c r="B318" s="105"/>
      <c r="C318" s="105"/>
      <c r="D318" s="105"/>
    </row>
    <row r="319" spans="2:4" ht="12.75">
      <c r="B319" s="105"/>
      <c r="C319" s="105"/>
      <c r="D319" s="105"/>
    </row>
    <row r="320" spans="2:4" ht="12.75">
      <c r="B320" s="105"/>
      <c r="C320" s="105"/>
      <c r="D320" s="105"/>
    </row>
    <row r="321" spans="2:4" ht="12.75">
      <c r="B321" s="105"/>
      <c r="C321" s="105"/>
      <c r="D321" s="105"/>
    </row>
    <row r="322" spans="2:4" ht="12.75">
      <c r="B322" s="105"/>
      <c r="C322" s="105"/>
      <c r="D322" s="105"/>
    </row>
    <row r="323" spans="2:4" ht="12.75">
      <c r="B323" s="105"/>
      <c r="C323" s="105"/>
      <c r="D323" s="105"/>
    </row>
    <row r="324" spans="2:4" ht="12.75">
      <c r="B324" s="105"/>
      <c r="C324" s="105"/>
      <c r="D324" s="105"/>
    </row>
    <row r="325" spans="2:4" ht="12.75">
      <c r="B325" s="105"/>
      <c r="C325" s="105"/>
      <c r="D325" s="105"/>
    </row>
    <row r="326" spans="2:4" ht="12.75">
      <c r="B326" s="105"/>
      <c r="C326" s="105"/>
      <c r="D326" s="105"/>
    </row>
    <row r="327" spans="2:4" ht="12.75">
      <c r="B327" s="105"/>
      <c r="C327" s="105"/>
      <c r="D327" s="105"/>
    </row>
    <row r="328" spans="2:4" ht="12.75">
      <c r="B328" s="105"/>
      <c r="C328" s="105"/>
      <c r="D328" s="105"/>
    </row>
    <row r="329" spans="2:4" ht="12.75">
      <c r="B329" s="105"/>
      <c r="C329" s="105"/>
      <c r="D329" s="105"/>
    </row>
    <row r="330" spans="2:4" ht="12.75">
      <c r="B330" s="105"/>
      <c r="C330" s="105"/>
      <c r="D330" s="105"/>
    </row>
    <row r="331" spans="2:4" ht="12.75">
      <c r="B331" s="105"/>
      <c r="C331" s="105"/>
      <c r="D331" s="105"/>
    </row>
    <row r="332" spans="2:4" ht="12.75">
      <c r="B332" s="105"/>
      <c r="C332" s="105"/>
      <c r="D332" s="105"/>
    </row>
    <row r="333" spans="2:4" ht="12.75">
      <c r="B333" s="105"/>
      <c r="C333" s="105"/>
      <c r="D333" s="105"/>
    </row>
    <row r="334" spans="2:4" ht="12.75">
      <c r="B334" s="105"/>
      <c r="C334" s="105"/>
      <c r="D334" s="105"/>
    </row>
    <row r="335" spans="2:4" ht="12.75">
      <c r="B335" s="105"/>
      <c r="C335" s="105"/>
      <c r="D335" s="105"/>
    </row>
    <row r="336" spans="2:4" ht="12.75">
      <c r="B336" s="105"/>
      <c r="C336" s="105"/>
      <c r="D336" s="105"/>
    </row>
    <row r="337" spans="2:4" ht="12.75">
      <c r="B337" s="105"/>
      <c r="C337" s="105"/>
      <c r="D337" s="105"/>
    </row>
    <row r="338" spans="2:4" ht="12.75">
      <c r="B338" s="105"/>
      <c r="C338" s="105"/>
      <c r="D338" s="105"/>
    </row>
    <row r="339" spans="2:4" ht="12.75">
      <c r="B339" s="105"/>
      <c r="C339" s="105"/>
      <c r="D339" s="105"/>
    </row>
    <row r="340" spans="2:4" ht="12.75">
      <c r="B340" s="105"/>
      <c r="C340" s="105"/>
      <c r="D340" s="105"/>
    </row>
    <row r="341" spans="2:4" ht="12.75">
      <c r="B341" s="105"/>
      <c r="C341" s="105"/>
      <c r="D341" s="105"/>
    </row>
    <row r="342" spans="2:4" ht="12.75">
      <c r="B342" s="105"/>
      <c r="C342" s="105"/>
      <c r="D342" s="105"/>
    </row>
    <row r="343" spans="2:4" ht="12.75">
      <c r="B343" s="105"/>
      <c r="C343" s="105"/>
      <c r="D343" s="105"/>
    </row>
    <row r="344" spans="2:4" ht="12.75">
      <c r="B344" s="105"/>
      <c r="C344" s="105"/>
      <c r="D344" s="105"/>
    </row>
    <row r="345" spans="2:4" ht="12.75">
      <c r="B345" s="105"/>
      <c r="C345" s="105"/>
      <c r="D345" s="105"/>
    </row>
    <row r="346" spans="2:4" ht="12.75">
      <c r="B346" s="105"/>
      <c r="C346" s="105"/>
      <c r="D346" s="105"/>
    </row>
    <row r="347" spans="2:4" ht="12.75">
      <c r="B347" s="105"/>
      <c r="C347" s="105"/>
      <c r="D347" s="105"/>
    </row>
    <row r="348" spans="2:4" ht="12.75">
      <c r="B348" s="105"/>
      <c r="C348" s="105"/>
      <c r="D348" s="105"/>
    </row>
    <row r="349" spans="2:4" ht="12.75">
      <c r="B349" s="105"/>
      <c r="C349" s="105"/>
      <c r="D349" s="105"/>
    </row>
    <row r="350" spans="2:4" ht="12.75">
      <c r="B350" s="105"/>
      <c r="C350" s="105"/>
      <c r="D350" s="105"/>
    </row>
    <row r="351" spans="2:4" ht="12.75">
      <c r="B351" s="105"/>
      <c r="C351" s="105"/>
      <c r="D351" s="105"/>
    </row>
    <row r="352" spans="2:4" ht="12.75">
      <c r="B352" s="105"/>
      <c r="C352" s="105"/>
      <c r="D352" s="105"/>
    </row>
    <row r="353" spans="2:4" ht="12.75">
      <c r="B353" s="105"/>
      <c r="C353" s="105"/>
      <c r="D353" s="105"/>
    </row>
    <row r="354" spans="2:4" ht="12.75">
      <c r="B354" s="105"/>
      <c r="C354" s="105"/>
      <c r="D354" s="105"/>
    </row>
    <row r="355" spans="2:4" ht="12.75">
      <c r="B355" s="105"/>
      <c r="C355" s="105"/>
      <c r="D355" s="105"/>
    </row>
    <row r="356" spans="2:4" ht="12.75">
      <c r="B356" s="105"/>
      <c r="C356" s="105"/>
      <c r="D356" s="105"/>
    </row>
    <row r="357" spans="2:4" ht="12.75">
      <c r="B357" s="105"/>
      <c r="C357" s="105"/>
      <c r="D357" s="105"/>
    </row>
    <row r="358" spans="2:4" ht="12.75">
      <c r="B358" s="105"/>
      <c r="C358" s="105"/>
      <c r="D358" s="105"/>
    </row>
    <row r="359" spans="2:4" ht="12.75">
      <c r="B359" s="105"/>
      <c r="C359" s="105"/>
      <c r="D359" s="105"/>
    </row>
    <row r="360" spans="2:4" ht="12.75">
      <c r="B360" s="105"/>
      <c r="C360" s="105"/>
      <c r="D360" s="105"/>
    </row>
    <row r="361" spans="2:4" ht="12.75">
      <c r="B361" s="105"/>
      <c r="C361" s="105"/>
      <c r="D361" s="105"/>
    </row>
    <row r="362" spans="2:4" ht="12.75">
      <c r="B362" s="105"/>
      <c r="C362" s="105"/>
      <c r="D362" s="105"/>
    </row>
    <row r="363" spans="2:4" ht="12.75">
      <c r="B363" s="105"/>
      <c r="C363" s="105"/>
      <c r="D363" s="105"/>
    </row>
    <row r="364" spans="2:4" ht="12.75">
      <c r="B364" s="105"/>
      <c r="C364" s="105"/>
      <c r="D364" s="105"/>
    </row>
    <row r="365" spans="2:4" ht="12.75">
      <c r="B365" s="105"/>
      <c r="C365" s="105"/>
      <c r="D365" s="105"/>
    </row>
    <row r="366" spans="2:4" ht="12.75">
      <c r="B366" s="105"/>
      <c r="C366" s="105"/>
      <c r="D366" s="105"/>
    </row>
    <row r="367" spans="2:4" ht="12.75">
      <c r="B367" s="105"/>
      <c r="C367" s="105"/>
      <c r="D367" s="105"/>
    </row>
    <row r="368" spans="2:4" ht="12.75">
      <c r="B368" s="105"/>
      <c r="C368" s="105"/>
      <c r="D368" s="105"/>
    </row>
    <row r="369" spans="2:4" ht="12.75">
      <c r="B369" s="105"/>
      <c r="C369" s="105"/>
      <c r="D369" s="105"/>
    </row>
    <row r="370" spans="2:4" ht="12.75">
      <c r="B370" s="105"/>
      <c r="C370" s="105"/>
      <c r="D370" s="105"/>
    </row>
    <row r="371" spans="2:4" ht="12.75">
      <c r="B371" s="105"/>
      <c r="C371" s="105"/>
      <c r="D371" s="105"/>
    </row>
    <row r="372" spans="2:4" ht="12.75">
      <c r="B372" s="105"/>
      <c r="C372" s="105"/>
      <c r="D372" s="105"/>
    </row>
    <row r="373" spans="2:4" ht="12.75">
      <c r="B373" s="105"/>
      <c r="C373" s="105"/>
      <c r="D373" s="105"/>
    </row>
    <row r="374" spans="2:4" ht="12.75">
      <c r="B374" s="105"/>
      <c r="C374" s="105"/>
      <c r="D374" s="105"/>
    </row>
    <row r="375" spans="2:4" ht="12.75">
      <c r="B375" s="105"/>
      <c r="C375" s="105"/>
      <c r="D375" s="105"/>
    </row>
    <row r="376" spans="2:4" ht="12.75">
      <c r="B376" s="105"/>
      <c r="C376" s="105"/>
      <c r="D376" s="105"/>
    </row>
    <row r="377" spans="2:4" ht="12.75">
      <c r="B377" s="105"/>
      <c r="C377" s="105"/>
      <c r="D377" s="105"/>
    </row>
    <row r="378" spans="2:4" ht="12.75">
      <c r="B378" s="105"/>
      <c r="C378" s="105"/>
      <c r="D378" s="105"/>
    </row>
    <row r="379" spans="2:4" ht="12.75">
      <c r="B379" s="105"/>
      <c r="C379" s="105"/>
      <c r="D379" s="105"/>
    </row>
    <row r="380" spans="2:4" ht="12.75">
      <c r="B380" s="105"/>
      <c r="C380" s="105"/>
      <c r="D380" s="105"/>
    </row>
    <row r="381" spans="2:4" ht="12.75">
      <c r="B381" s="105"/>
      <c r="C381" s="105"/>
      <c r="D381" s="105"/>
    </row>
    <row r="382" spans="2:4" ht="12.75">
      <c r="B382" s="105"/>
      <c r="C382" s="105"/>
      <c r="D382" s="105"/>
    </row>
    <row r="383" spans="2:4" ht="12.75">
      <c r="B383" s="105"/>
      <c r="C383" s="105"/>
      <c r="D383" s="105"/>
    </row>
    <row r="384" spans="2:4" ht="12.75">
      <c r="B384" s="105"/>
      <c r="C384" s="105"/>
      <c r="D384" s="105"/>
    </row>
    <row r="385" spans="2:4" ht="12.75">
      <c r="B385" s="105"/>
      <c r="C385" s="105"/>
      <c r="D385" s="105"/>
    </row>
    <row r="386" spans="2:4" ht="12.75">
      <c r="B386" s="105"/>
      <c r="C386" s="105"/>
      <c r="D386" s="105"/>
    </row>
    <row r="387" spans="2:4" ht="12.75">
      <c r="B387" s="105"/>
      <c r="C387" s="105"/>
      <c r="D387" s="105"/>
    </row>
    <row r="388" spans="2:4" ht="12.75">
      <c r="B388" s="105"/>
      <c r="C388" s="105"/>
      <c r="D388" s="105"/>
    </row>
    <row r="389" spans="2:4" ht="12.75">
      <c r="B389" s="105"/>
      <c r="C389" s="105"/>
      <c r="D389" s="105"/>
    </row>
    <row r="390" spans="2:4" ht="12.75">
      <c r="B390" s="105"/>
      <c r="C390" s="105"/>
      <c r="D390" s="105"/>
    </row>
    <row r="391" spans="2:4" ht="12.75">
      <c r="B391" s="105"/>
      <c r="C391" s="105"/>
      <c r="D391" s="105"/>
    </row>
    <row r="392" spans="2:4" ht="12.75">
      <c r="B392" s="105"/>
      <c r="C392" s="105"/>
      <c r="D392" s="105"/>
    </row>
    <row r="393" spans="2:4" ht="12.75">
      <c r="B393" s="105"/>
      <c r="C393" s="105"/>
      <c r="D393" s="105"/>
    </row>
    <row r="394" spans="2:4" ht="12.75">
      <c r="B394" s="105"/>
      <c r="C394" s="105"/>
      <c r="D394" s="105"/>
    </row>
    <row r="395" spans="2:4" ht="12.75">
      <c r="B395" s="105"/>
      <c r="C395" s="105"/>
      <c r="D395" s="105"/>
    </row>
    <row r="396" spans="2:4" ht="12.75">
      <c r="B396" s="105"/>
      <c r="C396" s="105"/>
      <c r="D396" s="105"/>
    </row>
    <row r="397" spans="2:4" ht="12.75">
      <c r="B397" s="105"/>
      <c r="C397" s="105"/>
      <c r="D397" s="105"/>
    </row>
    <row r="398" spans="2:4" ht="12.75">
      <c r="B398" s="105"/>
      <c r="C398" s="105"/>
      <c r="D398" s="105"/>
    </row>
    <row r="399" spans="2:4" ht="12.75">
      <c r="B399" s="105"/>
      <c r="C399" s="105"/>
      <c r="D399" s="105"/>
    </row>
    <row r="400" spans="2:4" ht="12.75">
      <c r="B400" s="105"/>
      <c r="C400" s="105"/>
      <c r="D400" s="105"/>
    </row>
    <row r="401" spans="2:4" ht="12.75">
      <c r="B401" s="105"/>
      <c r="C401" s="105"/>
      <c r="D401" s="105"/>
    </row>
    <row r="402" spans="2:4" ht="12.75">
      <c r="B402" s="105"/>
      <c r="C402" s="105"/>
      <c r="D402" s="105"/>
    </row>
    <row r="403" spans="2:4" ht="12.75">
      <c r="B403" s="105"/>
      <c r="C403" s="105"/>
      <c r="D403" s="105"/>
    </row>
    <row r="404" spans="2:4" ht="12.75">
      <c r="B404" s="105"/>
      <c r="C404" s="105"/>
      <c r="D404" s="105"/>
    </row>
    <row r="405" spans="2:4" ht="12.75">
      <c r="B405" s="105"/>
      <c r="C405" s="105"/>
      <c r="D405" s="105"/>
    </row>
    <row r="406" spans="2:4" ht="12.75">
      <c r="B406" s="105"/>
      <c r="C406" s="105"/>
      <c r="D406" s="105"/>
    </row>
    <row r="407" spans="2:4" ht="12.75">
      <c r="B407" s="105"/>
      <c r="C407" s="105"/>
      <c r="D407" s="105"/>
    </row>
    <row r="408" spans="2:4" ht="12.75">
      <c r="B408" s="105"/>
      <c r="C408" s="105"/>
      <c r="D408" s="105"/>
    </row>
    <row r="409" spans="2:4" ht="12.75">
      <c r="B409" s="105"/>
      <c r="C409" s="105"/>
      <c r="D409" s="105"/>
    </row>
    <row r="410" spans="2:4" ht="12.75">
      <c r="B410" s="105"/>
      <c r="C410" s="105"/>
      <c r="D410" s="105"/>
    </row>
    <row r="411" spans="2:4" ht="12.75">
      <c r="B411" s="105"/>
      <c r="C411" s="105"/>
      <c r="D411" s="105"/>
    </row>
    <row r="412" spans="2:4" ht="12.75">
      <c r="B412" s="105"/>
      <c r="C412" s="105"/>
      <c r="D412" s="105"/>
    </row>
    <row r="413" spans="2:4" ht="12.75">
      <c r="B413" s="105"/>
      <c r="C413" s="105"/>
      <c r="D413" s="105"/>
    </row>
    <row r="414" spans="2:4" ht="12.75">
      <c r="B414" s="105"/>
      <c r="C414" s="105"/>
      <c r="D414" s="105"/>
    </row>
    <row r="415" spans="2:4" ht="12.75">
      <c r="B415" s="105"/>
      <c r="C415" s="105"/>
      <c r="D415" s="105"/>
    </row>
    <row r="416" spans="2:4" ht="12.75">
      <c r="B416" s="105"/>
      <c r="C416" s="105"/>
      <c r="D416" s="105"/>
    </row>
    <row r="417" spans="2:4" ht="12.75">
      <c r="B417" s="105"/>
      <c r="C417" s="105"/>
      <c r="D417" s="105"/>
    </row>
    <row r="418" spans="2:4" ht="12.75">
      <c r="B418" s="105"/>
      <c r="C418" s="105"/>
      <c r="D418" s="105"/>
    </row>
    <row r="419" spans="2:4" ht="12.75">
      <c r="B419" s="105"/>
      <c r="C419" s="105"/>
      <c r="D419" s="105"/>
    </row>
    <row r="420" spans="2:4" ht="12.75">
      <c r="B420" s="105"/>
      <c r="C420" s="105"/>
      <c r="D420" s="105"/>
    </row>
    <row r="421" spans="2:4" ht="12.75">
      <c r="B421" s="105"/>
      <c r="C421" s="105"/>
      <c r="D421" s="105"/>
    </row>
    <row r="422" spans="2:4" ht="12.75">
      <c r="B422" s="105"/>
      <c r="C422" s="105"/>
      <c r="D422" s="105"/>
    </row>
    <row r="423" spans="2:4" ht="12.75">
      <c r="B423" s="105"/>
      <c r="C423" s="105"/>
      <c r="D423" s="105"/>
    </row>
    <row r="424" spans="2:4" ht="12.75">
      <c r="B424" s="105"/>
      <c r="C424" s="105"/>
      <c r="D424" s="105"/>
    </row>
    <row r="425" spans="2:4" ht="12.75">
      <c r="B425" s="105"/>
      <c r="C425" s="105"/>
      <c r="D425" s="105"/>
    </row>
    <row r="426" spans="2:4" ht="12.75">
      <c r="B426" s="105"/>
      <c r="C426" s="105"/>
      <c r="D426" s="105"/>
    </row>
    <row r="427" spans="2:4" ht="12.75">
      <c r="B427" s="105"/>
      <c r="C427" s="105"/>
      <c r="D427" s="105"/>
    </row>
    <row r="428" spans="2:4" ht="12.75">
      <c r="B428" s="105"/>
      <c r="C428" s="105"/>
      <c r="D428" s="105"/>
    </row>
    <row r="429" spans="2:4" ht="12.75">
      <c r="B429" s="105"/>
      <c r="C429" s="105"/>
      <c r="D429" s="105"/>
    </row>
    <row r="430" spans="2:4" ht="12.75">
      <c r="B430" s="105"/>
      <c r="C430" s="105"/>
      <c r="D430" s="105"/>
    </row>
    <row r="431" spans="2:4" ht="12.75">
      <c r="B431" s="105"/>
      <c r="C431" s="105"/>
      <c r="D431" s="105"/>
    </row>
    <row r="432" spans="2:4" ht="12.75">
      <c r="B432" s="105"/>
      <c r="C432" s="105"/>
      <c r="D432" s="105"/>
    </row>
    <row r="433" spans="2:4" ht="12.75">
      <c r="B433" s="105"/>
      <c r="C433" s="105"/>
      <c r="D433" s="105"/>
    </row>
    <row r="434" spans="2:4" ht="12.75">
      <c r="B434" s="105"/>
      <c r="C434" s="105"/>
      <c r="D434" s="105"/>
    </row>
    <row r="435" spans="2:4" ht="12.75">
      <c r="B435" s="105"/>
      <c r="C435" s="105"/>
      <c r="D435" s="105"/>
    </row>
    <row r="436" spans="2:4" ht="12.75">
      <c r="B436" s="105"/>
      <c r="C436" s="105"/>
      <c r="D436" s="105"/>
    </row>
    <row r="437" spans="2:4" ht="12.75">
      <c r="B437" s="105"/>
      <c r="C437" s="105"/>
      <c r="D437" s="105"/>
    </row>
    <row r="438" spans="2:4" ht="12.75">
      <c r="B438" s="105"/>
      <c r="C438" s="105"/>
      <c r="D438" s="105"/>
    </row>
    <row r="439" spans="2:4" ht="12.75">
      <c r="B439" s="105"/>
      <c r="C439" s="105"/>
      <c r="D439" s="105"/>
    </row>
    <row r="440" spans="2:4" ht="12.75">
      <c r="B440" s="105"/>
      <c r="C440" s="105"/>
      <c r="D440" s="105"/>
    </row>
    <row r="441" spans="2:4" ht="12.75">
      <c r="B441" s="105"/>
      <c r="C441" s="105"/>
      <c r="D441" s="105"/>
    </row>
    <row r="442" spans="2:4" ht="12.75">
      <c r="B442" s="105"/>
      <c r="C442" s="105"/>
      <c r="D442" s="105"/>
    </row>
    <row r="443" spans="2:4" ht="12.75">
      <c r="B443" s="105"/>
      <c r="C443" s="105"/>
      <c r="D443" s="105"/>
    </row>
    <row r="444" spans="2:4" ht="12.75">
      <c r="B444" s="105"/>
      <c r="C444" s="105"/>
      <c r="D444" s="105"/>
    </row>
    <row r="445" spans="2:4" ht="12.75">
      <c r="B445" s="105"/>
      <c r="C445" s="105"/>
      <c r="D445" s="105"/>
    </row>
    <row r="446" spans="2:4" ht="12.75">
      <c r="B446" s="105"/>
      <c r="C446" s="105"/>
      <c r="D446" s="105"/>
    </row>
    <row r="447" spans="2:4" ht="12.75">
      <c r="B447" s="105"/>
      <c r="C447" s="105"/>
      <c r="D447" s="105"/>
    </row>
    <row r="448" spans="2:4" ht="12.75">
      <c r="B448" s="105"/>
      <c r="C448" s="105"/>
      <c r="D448" s="105"/>
    </row>
    <row r="449" spans="2:4" ht="12.75">
      <c r="B449" s="105"/>
      <c r="C449" s="105"/>
      <c r="D449" s="105"/>
    </row>
    <row r="450" spans="2:4" ht="12.75">
      <c r="B450" s="105"/>
      <c r="C450" s="105"/>
      <c r="D450" s="105"/>
    </row>
    <row r="451" spans="2:4" ht="12.75">
      <c r="B451" s="105"/>
      <c r="C451" s="105"/>
      <c r="D451" s="105"/>
    </row>
    <row r="452" spans="2:4" ht="12.75">
      <c r="B452" s="105"/>
      <c r="C452" s="105"/>
      <c r="D452" s="105"/>
    </row>
    <row r="453" spans="2:4" ht="12.75">
      <c r="B453" s="105"/>
      <c r="C453" s="105"/>
      <c r="D453" s="105"/>
    </row>
    <row r="454" spans="2:4" ht="12.75">
      <c r="B454" s="105"/>
      <c r="C454" s="105"/>
      <c r="D454" s="105"/>
    </row>
    <row r="455" spans="2:4" ht="12.75">
      <c r="B455" s="105"/>
      <c r="C455" s="105"/>
      <c r="D455" s="105"/>
    </row>
    <row r="456" spans="2:4" ht="12.75">
      <c r="B456" s="105"/>
      <c r="C456" s="105"/>
      <c r="D456" s="105"/>
    </row>
    <row r="457" spans="2:4" ht="12.75">
      <c r="B457" s="105"/>
      <c r="C457" s="105"/>
      <c r="D457" s="105"/>
    </row>
    <row r="458" spans="2:4" ht="12.75">
      <c r="B458" s="105"/>
      <c r="C458" s="105"/>
      <c r="D458" s="105"/>
    </row>
    <row r="459" spans="2:4" ht="12.75">
      <c r="B459" s="105"/>
      <c r="C459" s="105"/>
      <c r="D459" s="105"/>
    </row>
    <row r="460" spans="2:4" ht="12.75">
      <c r="B460" s="105"/>
      <c r="C460" s="105"/>
      <c r="D460" s="105"/>
    </row>
    <row r="461" spans="2:4" ht="12.75">
      <c r="B461" s="105"/>
      <c r="C461" s="105"/>
      <c r="D461" s="105"/>
    </row>
    <row r="462" spans="2:4" ht="12.75">
      <c r="B462" s="105"/>
      <c r="C462" s="105"/>
      <c r="D462" s="105"/>
    </row>
    <row r="463" spans="2:4" ht="12.75">
      <c r="B463" s="105"/>
      <c r="C463" s="105"/>
      <c r="D463" s="105"/>
    </row>
    <row r="464" spans="2:4" ht="12.75">
      <c r="B464" s="105"/>
      <c r="C464" s="105"/>
      <c r="D464" s="105"/>
    </row>
    <row r="465" spans="2:4" ht="12.75">
      <c r="B465" s="105"/>
      <c r="C465" s="105"/>
      <c r="D465" s="105"/>
    </row>
    <row r="466" spans="2:4" ht="12.75">
      <c r="B466" s="105"/>
      <c r="C466" s="105"/>
      <c r="D466" s="105"/>
    </row>
    <row r="467" spans="2:4" ht="12.75">
      <c r="B467" s="105"/>
      <c r="C467" s="105"/>
      <c r="D467" s="105"/>
    </row>
    <row r="468" spans="2:4" ht="12.75">
      <c r="B468" s="105"/>
      <c r="C468" s="105"/>
      <c r="D468" s="105"/>
    </row>
    <row r="469" spans="2:4" ht="12.75">
      <c r="B469" s="105"/>
      <c r="C469" s="105"/>
      <c r="D469" s="105"/>
    </row>
    <row r="470" spans="2:4" ht="12.75">
      <c r="B470" s="105"/>
      <c r="C470" s="105"/>
      <c r="D470" s="105"/>
    </row>
    <row r="471" spans="2:4" ht="12.75">
      <c r="B471" s="105"/>
      <c r="C471" s="105"/>
      <c r="D471" s="105"/>
    </row>
    <row r="472" spans="2:4" ht="12.75">
      <c r="B472" s="105"/>
      <c r="C472" s="105"/>
      <c r="D472" s="105"/>
    </row>
    <row r="473" spans="2:4" ht="12.75">
      <c r="B473" s="105"/>
      <c r="C473" s="105"/>
      <c r="D473" s="105"/>
    </row>
    <row r="474" spans="2:4" ht="12.75">
      <c r="B474" s="105"/>
      <c r="C474" s="105"/>
      <c r="D474" s="105"/>
    </row>
    <row r="475" spans="2:4" ht="12.75">
      <c r="B475" s="105"/>
      <c r="C475" s="105"/>
      <c r="D475" s="105"/>
    </row>
    <row r="476" spans="2:4" ht="12.75">
      <c r="B476" s="105"/>
      <c r="C476" s="105"/>
      <c r="D476" s="105"/>
    </row>
    <row r="477" spans="2:4" ht="12.75">
      <c r="B477" s="105"/>
      <c r="C477" s="105"/>
      <c r="D477" s="105"/>
    </row>
    <row r="478" spans="2:4" ht="12.75">
      <c r="B478" s="105"/>
      <c r="C478" s="105"/>
      <c r="D478" s="105"/>
    </row>
    <row r="479" spans="2:4" ht="12.75">
      <c r="B479" s="105"/>
      <c r="C479" s="105"/>
      <c r="D479" s="105"/>
    </row>
    <row r="480" spans="2:4" ht="12.75">
      <c r="B480" s="105"/>
      <c r="C480" s="105"/>
      <c r="D480" s="105"/>
    </row>
    <row r="481" spans="2:4" ht="12.75">
      <c r="B481" s="105"/>
      <c r="C481" s="105"/>
      <c r="D481" s="105"/>
    </row>
    <row r="482" spans="2:4" ht="12.75">
      <c r="B482" s="105"/>
      <c r="C482" s="105"/>
      <c r="D482" s="105"/>
    </row>
    <row r="483" spans="2:4" ht="12.75">
      <c r="B483" s="105"/>
      <c r="C483" s="105"/>
      <c r="D483" s="105"/>
    </row>
    <row r="484" spans="2:4" ht="12.75">
      <c r="B484" s="105"/>
      <c r="C484" s="105"/>
      <c r="D484" s="105"/>
    </row>
    <row r="485" spans="2:4" ht="12.75">
      <c r="B485" s="105"/>
      <c r="C485" s="105"/>
      <c r="D485" s="105"/>
    </row>
    <row r="486" spans="2:4" ht="12.75">
      <c r="B486" s="105"/>
      <c r="C486" s="105"/>
      <c r="D486" s="105"/>
    </row>
    <row r="487" spans="2:4" ht="12.75">
      <c r="B487" s="105"/>
      <c r="C487" s="105"/>
      <c r="D487" s="105"/>
    </row>
    <row r="488" spans="2:4" ht="12.75">
      <c r="B488" s="105"/>
      <c r="C488" s="105"/>
      <c r="D488" s="105"/>
    </row>
    <row r="489" spans="2:4" ht="12.75">
      <c r="B489" s="105"/>
      <c r="C489" s="105"/>
      <c r="D489" s="105"/>
    </row>
    <row r="490" spans="2:4" ht="12.75">
      <c r="B490" s="105"/>
      <c r="C490" s="105"/>
      <c r="D490" s="105"/>
    </row>
    <row r="491" spans="2:4" ht="12.75">
      <c r="B491" s="105"/>
      <c r="C491" s="105"/>
      <c r="D491" s="105"/>
    </row>
    <row r="492" spans="2:4" ht="12.75">
      <c r="B492" s="105"/>
      <c r="C492" s="105"/>
      <c r="D492" s="105"/>
    </row>
    <row r="493" spans="2:4" ht="12.75">
      <c r="B493" s="105"/>
      <c r="C493" s="105"/>
      <c r="D493" s="105"/>
    </row>
    <row r="494" spans="2:4" ht="12.75">
      <c r="B494" s="105"/>
      <c r="C494" s="105"/>
      <c r="D494" s="105"/>
    </row>
    <row r="495" spans="2:4" ht="12.75">
      <c r="B495" s="105"/>
      <c r="C495" s="105"/>
      <c r="D495" s="105"/>
    </row>
    <row r="496" spans="2:4" ht="12.75">
      <c r="B496" s="105"/>
      <c r="C496" s="105"/>
      <c r="D496" s="105"/>
    </row>
    <row r="497" spans="2:4" ht="12.75">
      <c r="B497" s="105"/>
      <c r="C497" s="105"/>
      <c r="D497" s="105"/>
    </row>
    <row r="498" spans="2:4" ht="12.75">
      <c r="B498" s="105"/>
      <c r="C498" s="105"/>
      <c r="D498" s="105"/>
    </row>
    <row r="499" spans="2:4" ht="12.75">
      <c r="B499" s="105"/>
      <c r="C499" s="105"/>
      <c r="D499" s="105"/>
    </row>
    <row r="500" spans="2:4" ht="12.75">
      <c r="B500" s="105"/>
      <c r="C500" s="105"/>
      <c r="D500" s="105"/>
    </row>
    <row r="501" spans="2:4" ht="12.75">
      <c r="B501" s="105"/>
      <c r="C501" s="105"/>
      <c r="D501" s="105"/>
    </row>
    <row r="502" spans="2:4" ht="12.75">
      <c r="B502" s="105"/>
      <c r="C502" s="105"/>
      <c r="D502" s="105"/>
    </row>
    <row r="503" spans="2:4" ht="12.75">
      <c r="B503" s="105"/>
      <c r="C503" s="105"/>
      <c r="D503" s="105"/>
    </row>
    <row r="504" spans="2:4" ht="12.75">
      <c r="B504" s="105"/>
      <c r="C504" s="105"/>
      <c r="D504" s="105"/>
    </row>
    <row r="505" spans="2:4" ht="12.75">
      <c r="B505" s="105"/>
      <c r="C505" s="105"/>
      <c r="D505" s="105"/>
    </row>
    <row r="506" spans="2:4" ht="12.75">
      <c r="B506" s="105"/>
      <c r="C506" s="105"/>
      <c r="D506" s="105"/>
    </row>
    <row r="507" spans="2:4" ht="12.75">
      <c r="B507" s="105"/>
      <c r="C507" s="105"/>
      <c r="D507" s="105"/>
    </row>
    <row r="508" spans="2:4" ht="12.75">
      <c r="B508" s="105"/>
      <c r="C508" s="105"/>
      <c r="D508" s="105"/>
    </row>
    <row r="509" spans="2:4" ht="12.75">
      <c r="B509" s="105"/>
      <c r="C509" s="105"/>
      <c r="D509" s="105"/>
    </row>
    <row r="510" spans="2:4" ht="12.75">
      <c r="B510" s="105"/>
      <c r="C510" s="105"/>
      <c r="D510" s="105"/>
    </row>
    <row r="511" spans="2:4" ht="12.75">
      <c r="B511" s="105"/>
      <c r="C511" s="105"/>
      <c r="D511" s="105"/>
    </row>
    <row r="512" spans="2:4" ht="12.75">
      <c r="B512" s="105"/>
      <c r="C512" s="105"/>
      <c r="D512" s="105"/>
    </row>
    <row r="513" spans="2:4" ht="12.75">
      <c r="B513" s="105"/>
      <c r="C513" s="105"/>
      <c r="D513" s="105"/>
    </row>
    <row r="514" spans="2:4" ht="12.75">
      <c r="B514" s="105"/>
      <c r="C514" s="105"/>
      <c r="D514" s="105"/>
    </row>
    <row r="515" spans="2:4" ht="12.75">
      <c r="B515" s="105"/>
      <c r="C515" s="105"/>
      <c r="D515" s="105"/>
    </row>
    <row r="516" spans="2:4" ht="12.75">
      <c r="B516" s="105"/>
      <c r="C516" s="105"/>
      <c r="D516" s="105"/>
    </row>
    <row r="517" spans="2:4" ht="12.75">
      <c r="B517" s="105"/>
      <c r="C517" s="105"/>
      <c r="D517" s="105"/>
    </row>
    <row r="518" spans="2:4" ht="12.75">
      <c r="B518" s="105"/>
      <c r="C518" s="105"/>
      <c r="D518" s="105"/>
    </row>
    <row r="519" spans="2:4" ht="12.75">
      <c r="B519" s="105"/>
      <c r="C519" s="105"/>
      <c r="D519" s="105"/>
    </row>
    <row r="520" spans="2:4" ht="12.75">
      <c r="B520" s="105"/>
      <c r="C520" s="105"/>
      <c r="D520" s="105"/>
    </row>
    <row r="521" spans="2:4" ht="12.75">
      <c r="B521" s="105"/>
      <c r="C521" s="105"/>
      <c r="D521" s="105"/>
    </row>
    <row r="522" spans="2:4" ht="12.75">
      <c r="B522" s="105"/>
      <c r="C522" s="105"/>
      <c r="D522" s="105"/>
    </row>
    <row r="523" spans="2:4" ht="12.75">
      <c r="B523" s="105"/>
      <c r="C523" s="105"/>
      <c r="D523" s="105"/>
    </row>
    <row r="524" spans="2:4" ht="12.75">
      <c r="B524" s="105"/>
      <c r="C524" s="105"/>
      <c r="D524" s="105"/>
    </row>
    <row r="525" spans="2:4" ht="12.75">
      <c r="B525" s="105"/>
      <c r="C525" s="105"/>
      <c r="D525" s="105"/>
    </row>
    <row r="526" spans="2:4" ht="12.75">
      <c r="B526" s="105"/>
      <c r="C526" s="105"/>
      <c r="D526" s="105"/>
    </row>
    <row r="527" spans="2:4" ht="12.75">
      <c r="B527" s="105"/>
      <c r="C527" s="105"/>
      <c r="D527" s="105"/>
    </row>
    <row r="528" spans="2:4" ht="12.75">
      <c r="B528" s="105"/>
      <c r="C528" s="105"/>
      <c r="D528" s="105"/>
    </row>
    <row r="529" spans="2:4" ht="12.75">
      <c r="B529" s="105"/>
      <c r="C529" s="105"/>
      <c r="D529" s="105"/>
    </row>
    <row r="530" spans="2:4" ht="12.75">
      <c r="B530" s="105"/>
      <c r="C530" s="105"/>
      <c r="D530" s="105"/>
    </row>
    <row r="531" spans="2:4" ht="12.75">
      <c r="B531" s="105"/>
      <c r="C531" s="105"/>
      <c r="D531" s="105"/>
    </row>
    <row r="532" spans="2:4" ht="12.75">
      <c r="B532" s="105"/>
      <c r="C532" s="105"/>
      <c r="D532" s="105"/>
    </row>
    <row r="533" spans="2:4" ht="12.75">
      <c r="B533" s="105"/>
      <c r="C533" s="105"/>
      <c r="D533" s="105"/>
    </row>
    <row r="534" spans="2:4" ht="12.75">
      <c r="B534" s="105"/>
      <c r="C534" s="105"/>
      <c r="D534" s="105"/>
    </row>
    <row r="535" spans="2:4" ht="12.75">
      <c r="B535" s="105"/>
      <c r="C535" s="105"/>
      <c r="D535" s="105"/>
    </row>
    <row r="536" spans="2:4" ht="12.75">
      <c r="B536" s="105"/>
      <c r="C536" s="105"/>
      <c r="D536" s="105"/>
    </row>
    <row r="537" spans="2:4" ht="12.75">
      <c r="B537" s="105"/>
      <c r="C537" s="105"/>
      <c r="D537" s="105"/>
    </row>
    <row r="538" spans="2:4" ht="12.75">
      <c r="B538" s="105"/>
      <c r="C538" s="105"/>
      <c r="D538" s="105"/>
    </row>
    <row r="539" spans="2:4" ht="12.75">
      <c r="B539" s="105"/>
      <c r="C539" s="105"/>
      <c r="D539" s="105"/>
    </row>
    <row r="540" spans="2:4" ht="12.75">
      <c r="B540" s="105"/>
      <c r="C540" s="105"/>
      <c r="D540" s="105"/>
    </row>
    <row r="541" spans="2:4" ht="12.75">
      <c r="B541" s="105"/>
      <c r="C541" s="105"/>
      <c r="D541" s="105"/>
    </row>
    <row r="542" spans="2:4" ht="12.75">
      <c r="B542" s="105"/>
      <c r="C542" s="105"/>
      <c r="D542" s="105"/>
    </row>
    <row r="543" spans="2:4" ht="12.75">
      <c r="B543" s="105"/>
      <c r="C543" s="105"/>
      <c r="D543" s="105"/>
    </row>
    <row r="544" spans="2:4" ht="12.75">
      <c r="B544" s="105"/>
      <c r="C544" s="105"/>
      <c r="D544" s="105"/>
    </row>
    <row r="545" spans="2:4" ht="12.75">
      <c r="B545" s="105"/>
      <c r="C545" s="105"/>
      <c r="D545" s="105"/>
    </row>
    <row r="546" spans="2:4" ht="12.75">
      <c r="B546" s="105"/>
      <c r="C546" s="105"/>
      <c r="D546" s="105"/>
    </row>
    <row r="547" spans="2:4" ht="12.75">
      <c r="B547" s="105"/>
      <c r="C547" s="105"/>
      <c r="D547" s="105"/>
    </row>
    <row r="548" spans="2:4" ht="12.75">
      <c r="B548" s="105"/>
      <c r="C548" s="105"/>
      <c r="D548" s="105"/>
    </row>
    <row r="549" spans="2:4" ht="12.75">
      <c r="B549" s="105"/>
      <c r="C549" s="105"/>
      <c r="D549" s="105"/>
    </row>
    <row r="550" spans="2:4" ht="12.75">
      <c r="B550" s="105"/>
      <c r="C550" s="105"/>
      <c r="D550" s="105"/>
    </row>
    <row r="551" spans="2:4" ht="12.75">
      <c r="B551" s="105"/>
      <c r="C551" s="105"/>
      <c r="D551" s="105"/>
    </row>
    <row r="552" spans="2:4" ht="12.75">
      <c r="B552" s="105"/>
      <c r="C552" s="105"/>
      <c r="D552" s="105"/>
    </row>
  </sheetData>
  <mergeCells count="13">
    <mergeCell ref="D5:F5"/>
    <mergeCell ref="B6:C6"/>
    <mergeCell ref="D6:F6"/>
    <mergeCell ref="F7:G7"/>
    <mergeCell ref="A8:H8"/>
    <mergeCell ref="A1:H1"/>
    <mergeCell ref="A2:H2"/>
    <mergeCell ref="A3:A6"/>
    <mergeCell ref="B3:C3"/>
    <mergeCell ref="D3:F3"/>
    <mergeCell ref="B4:C4"/>
    <mergeCell ref="D4:F4"/>
    <mergeCell ref="B5:C5"/>
  </mergeCells>
  <hyperlinks>
    <hyperlink ref="C9" r:id="rId1" display="http://edhcat.cern.ch/edhcat/Browser?command=searchItems&amp;scem=10.03.05.614.2"/>
    <hyperlink ref="C10" r:id="rId2" display="http://edhcat.cern.ch/edhcat/Browser?command=searchItems&amp;scem=10.03.05.615.1"/>
    <hyperlink ref="C21" r:id="rId3" display="http://edhcat.cern.ch/edhcat/Browser?command=searchItems&amp;scem=11.24.09.111.6"/>
    <hyperlink ref="C27" r:id="rId4" display="http://edhcat.cern.ch/edhcat/Browser?command=searchItems&amp;scem=11.24.05.400.3"/>
    <hyperlink ref="C14" r:id="rId5" display="http://edhcat.cern.ch/edhcat/Browser?command=searchItems&amp;scem=09.55.40.064.7"/>
  </hyperlinks>
  <printOptions/>
  <pageMargins left="0.7480314960629921" right="0.7480314960629921" top="0.984251968503937" bottom="0.984251968503937" header="0.5118110236220472" footer="0.5118110236220472"/>
  <pageSetup fitToHeight="1" fitToWidth="1" horizontalDpi="355" verticalDpi="355" orientation="portrait" paperSize="9" scale="61"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CERN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Orders Needed </dc:title>
  <dc:subject>Production</dc:subject>
  <dc:creator>czam</dc:creator>
  <cp:keywords>quantity</cp:keywords>
  <dc:description/>
  <cp:lastModifiedBy>jemery</cp:lastModifiedBy>
  <cp:lastPrinted>2007-05-18T14:06:54Z</cp:lastPrinted>
  <dcterms:created xsi:type="dcterms:W3CDTF">2005-04-30T08:59:53Z</dcterms:created>
  <dcterms:modified xsi:type="dcterms:W3CDTF">2008-01-09T09:18:22Z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