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760" windowHeight="1221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<sst xmlns="http://schemas.openxmlformats.org/spreadsheetml/2006/main" count="148" uniqueCount="46">
  <si>
    <t>A</t>
  </si>
  <si>
    <t>SEM</t>
  </si>
  <si>
    <t>ION</t>
  </si>
  <si>
    <t>A (cm2)</t>
  </si>
  <si>
    <t>SEM (cm2)</t>
  </si>
  <si>
    <t>ION (cm2)</t>
  </si>
  <si>
    <t>eff</t>
  </si>
  <si>
    <t>fluence</t>
  </si>
  <si>
    <t>e</t>
  </si>
  <si>
    <t>charges/cm</t>
  </si>
  <si>
    <t>I (A)</t>
  </si>
  <si>
    <t># of charges</t>
  </si>
  <si>
    <t>length (cm)</t>
  </si>
  <si>
    <t>R</t>
  </si>
  <si>
    <t xml:space="preserve">fluence </t>
  </si>
  <si>
    <t>current</t>
  </si>
  <si>
    <t>voltage</t>
  </si>
  <si>
    <t>uA</t>
  </si>
  <si>
    <t>run</t>
  </si>
  <si>
    <t>minus</t>
  </si>
  <si>
    <t>positive</t>
  </si>
  <si>
    <t>energy</t>
  </si>
  <si>
    <t>250 MeV</t>
  </si>
  <si>
    <t>longitudinal</t>
  </si>
  <si>
    <t>transverse</t>
  </si>
  <si>
    <t>no collimator</t>
  </si>
  <si>
    <t>collimator 7.1x7.1 cm2</t>
  </si>
  <si>
    <t>collimator dia. 4.0 cm</t>
  </si>
  <si>
    <t>collimator dia. 2.0 cm</t>
  </si>
  <si>
    <t>0  Volt</t>
  </si>
  <si>
    <t>plus</t>
  </si>
  <si>
    <t>1500  Volt</t>
  </si>
  <si>
    <t>pA</t>
  </si>
  <si>
    <t>energy 250</t>
  </si>
  <si>
    <t>no beam in line +0.2 pA</t>
  </si>
  <si>
    <t>beam on degrader +7 pA</t>
  </si>
  <si>
    <t>beam on degrader -10 pA</t>
  </si>
  <si>
    <t>05:19:00 IBM</t>
  </si>
  <si>
    <t>88/89</t>
  </si>
  <si>
    <t>energy [MeV]</t>
  </si>
  <si>
    <t>V</t>
  </si>
  <si>
    <t>energy 250 MeV</t>
  </si>
  <si>
    <t>charges per primary per cm</t>
  </si>
  <si>
    <t>?</t>
  </si>
  <si>
    <t>fluence?</t>
  </si>
  <si>
    <t>length transv.[cm]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</si>
</sst>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sz val="5.75"/>
      <name val="Arial"/>
      <family val="0"/>
    </font>
    <font>
      <b/>
      <sz val="8.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0"/>
    </font>
    <font>
      <sz val="9.75"/>
      <name val="Arial"/>
      <family val="0"/>
    </font>
    <font>
      <b/>
      <sz val="17.25"/>
      <name val="Arial"/>
      <family val="0"/>
    </font>
    <font>
      <b/>
      <sz val="10.5"/>
      <name val="Arial"/>
      <family val="0"/>
    </font>
    <font>
      <b/>
      <sz val="18.25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sz val="14.25"/>
      <name val="Arial"/>
      <family val="0"/>
    </font>
    <font>
      <b/>
      <sz val="19.5"/>
      <name val="Arial"/>
      <family val="0"/>
    </font>
    <font>
      <b/>
      <sz val="11"/>
      <name val="Arial"/>
      <family val="0"/>
    </font>
    <font>
      <sz val="14.75"/>
      <name val="Arial"/>
      <family val="0"/>
    </font>
    <font>
      <b/>
      <vertAlign val="superscript"/>
      <sz val="8"/>
      <name val="Arial"/>
      <family val="2"/>
    </font>
    <font>
      <b/>
      <sz val="11.25"/>
      <name val="Arial"/>
      <family val="0"/>
    </font>
    <font>
      <b/>
      <vertAlign val="superscript"/>
      <sz val="11.25"/>
      <name val="Arial"/>
      <family val="2"/>
    </font>
    <font>
      <sz val="15"/>
      <name val="Arial"/>
      <family val="0"/>
    </font>
    <font>
      <b/>
      <sz val="19.5"/>
      <color indexed="53"/>
      <name val="Arial"/>
      <family val="2"/>
    </font>
    <font>
      <b/>
      <sz val="18.25"/>
      <color indexed="53"/>
      <name val="Arial"/>
      <family val="2"/>
    </font>
    <font>
      <b/>
      <sz val="17.25"/>
      <color indexed="53"/>
      <name val="Arial"/>
      <family val="2"/>
    </font>
    <font>
      <b/>
      <sz val="15.5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0"/>
    </font>
    <font>
      <b/>
      <sz val="15.5"/>
      <color indexed="53"/>
      <name val="Arial"/>
      <family val="2"/>
    </font>
    <font>
      <b/>
      <sz val="19.75"/>
      <name val="Arial"/>
      <family val="0"/>
    </font>
    <font>
      <b/>
      <sz val="19.75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Sheet1!$A$127:$A$138</c:f>
              <c:numCache>
                <c:ptCount val="12"/>
                <c:pt idx="0">
                  <c:v>1250</c:v>
                </c:pt>
                <c:pt idx="1">
                  <c:v>1000</c:v>
                </c:pt>
                <c:pt idx="2">
                  <c:v>750</c:v>
                </c:pt>
                <c:pt idx="3">
                  <c:v>500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60</c:v>
                </c:pt>
                <c:pt idx="9">
                  <c:v>30</c:v>
                </c:pt>
                <c:pt idx="10">
                  <c:v>1500</c:v>
                </c:pt>
                <c:pt idx="11">
                  <c:v>1500</c:v>
                </c:pt>
              </c:numCache>
            </c:numRef>
          </c:xVal>
          <c:yVal>
            <c:numRef>
              <c:f>Sheet1!$C$127:$C$138</c:f>
              <c:numCache>
                <c:ptCount val="12"/>
                <c:pt idx="0">
                  <c:v>500</c:v>
                </c:pt>
                <c:pt idx="1">
                  <c:v>470</c:v>
                </c:pt>
                <c:pt idx="2">
                  <c:v>390</c:v>
                </c:pt>
                <c:pt idx="3">
                  <c:v>322</c:v>
                </c:pt>
                <c:pt idx="4">
                  <c:v>327</c:v>
                </c:pt>
                <c:pt idx="5">
                  <c:v>242</c:v>
                </c:pt>
                <c:pt idx="6">
                  <c:v>180</c:v>
                </c:pt>
                <c:pt idx="7">
                  <c:v>160</c:v>
                </c:pt>
                <c:pt idx="8">
                  <c:v>182</c:v>
                </c:pt>
                <c:pt idx="9">
                  <c:v>162</c:v>
                </c:pt>
                <c:pt idx="10">
                  <c:v>680</c:v>
                </c:pt>
                <c:pt idx="11">
                  <c:v>660</c:v>
                </c:pt>
              </c:numCache>
            </c:numRef>
          </c:yVal>
          <c:smooth val="0"/>
        </c:ser>
        <c:axId val="54609638"/>
        <c:axId val="21724695"/>
      </c:scatterChart>
      <c:valAx>
        <c:axId val="5460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24695"/>
        <c:crosses val="autoZero"/>
        <c:crossBetween val="midCat"/>
        <c:dispUnits/>
      </c:valAx>
      <c:valAx>
        <c:axId val="2172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9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PSI 7/11 SEM 250 MeV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925"/>
          <c:w val="0.93575"/>
          <c:h val="0.843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Sheet1!$A$127:$A$138</c:f>
              <c:numCache>
                <c:ptCount val="12"/>
                <c:pt idx="0">
                  <c:v>1250</c:v>
                </c:pt>
                <c:pt idx="1">
                  <c:v>1000</c:v>
                </c:pt>
                <c:pt idx="2">
                  <c:v>750</c:v>
                </c:pt>
                <c:pt idx="3">
                  <c:v>500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60</c:v>
                </c:pt>
                <c:pt idx="9">
                  <c:v>30</c:v>
                </c:pt>
                <c:pt idx="10">
                  <c:v>1500</c:v>
                </c:pt>
                <c:pt idx="11">
                  <c:v>1500</c:v>
                </c:pt>
              </c:numCache>
            </c:numRef>
          </c:xVal>
          <c:yVal>
            <c:numRef>
              <c:f>Sheet1!$G$127:$G$138</c:f>
              <c:numCache>
                <c:ptCount val="12"/>
                <c:pt idx="0">
                  <c:v>12.416036552811613</c:v>
                </c:pt>
                <c:pt idx="1">
                  <c:v>11.469848939649072</c:v>
                </c:pt>
                <c:pt idx="2">
                  <c:v>9.684508511193057</c:v>
                </c:pt>
                <c:pt idx="3">
                  <c:v>7.995927540010678</c:v>
                </c:pt>
                <c:pt idx="4">
                  <c:v>8.120087905538796</c:v>
                </c:pt>
                <c:pt idx="5">
                  <c:v>6.00936169156082</c:v>
                </c:pt>
                <c:pt idx="6">
                  <c:v>4.46977315901218</c:v>
                </c:pt>
                <c:pt idx="7">
                  <c:v>4.044080477201496</c:v>
                </c:pt>
                <c:pt idx="8">
                  <c:v>4.36623604063958</c:v>
                </c:pt>
                <c:pt idx="9">
                  <c:v>3.886429882327539</c:v>
                </c:pt>
                <c:pt idx="10">
                  <c:v>16.885809711823793</c:v>
                </c:pt>
                <c:pt idx="11">
                  <c:v>16.38916824971133</c:v>
                </c:pt>
              </c:numCache>
            </c:numRef>
          </c:yVal>
          <c:smooth val="0"/>
        </c:ser>
        <c:axId val="14220960"/>
        <c:axId val="60879777"/>
      </c:scatterChart>
      <c:valAx>
        <c:axId val="1422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 HV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9777"/>
        <c:crosses val="autoZero"/>
        <c:crossBetween val="midCat"/>
        <c:dispUnits/>
      </c:valAx>
      <c:valAx>
        <c:axId val="6087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charges/primary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PSI 7/11 SEM 250 MeV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75"/>
          <c:w val="0.936"/>
          <c:h val="0.84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Sheet1!$A$145:$A$153</c:f>
              <c:numCache>
                <c:ptCount val="9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30</c:v>
                </c:pt>
              </c:numCache>
            </c:numRef>
          </c:xVal>
          <c:yVal>
            <c:numRef>
              <c:f>Sheet1!$G$145:$G$153</c:f>
              <c:numCache>
                <c:ptCount val="9"/>
                <c:pt idx="0">
                  <c:v>17.69285208775655</c:v>
                </c:pt>
                <c:pt idx="1">
                  <c:v>14.650923132317704</c:v>
                </c:pt>
                <c:pt idx="2">
                  <c:v>12.54019691833973</c:v>
                </c:pt>
                <c:pt idx="3">
                  <c:v>10.677791435417987</c:v>
                </c:pt>
                <c:pt idx="4">
                  <c:v>9.187867049080593</c:v>
                </c:pt>
                <c:pt idx="5">
                  <c:v>7.329895864927713</c:v>
                </c:pt>
                <c:pt idx="6">
                  <c:v>6.571630775452432</c:v>
                </c:pt>
                <c:pt idx="7">
                  <c:v>5.736208887398965</c:v>
                </c:pt>
                <c:pt idx="8">
                  <c:v>5.413391937025863</c:v>
                </c:pt>
              </c:numCache>
            </c:numRef>
          </c:yVal>
          <c:smooth val="0"/>
        </c:ser>
        <c:axId val="11047082"/>
        <c:axId val="32314875"/>
      </c:scatterChart>
      <c:valAx>
        <c:axId val="11047082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 negative HV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4875"/>
        <c:crosses val="autoZero"/>
        <c:crossBetween val="midCat"/>
        <c:dispUnits/>
      </c:valAx>
      <c:valAx>
        <c:axId val="323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charges/primary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470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PSI 7/11 voltage scan SEM 250 MeV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925"/>
          <c:w val="0.951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positive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Sheet1!$A$161:$A$171</c:f>
              <c:numCache>
                <c:ptCount val="11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30</c:v>
                </c:pt>
                <c:pt idx="9">
                  <c:v>1500</c:v>
                </c:pt>
                <c:pt idx="10">
                  <c:v>1500</c:v>
                </c:pt>
              </c:numCache>
            </c:numRef>
          </c:xVal>
          <c:yVal>
            <c:numRef>
              <c:f>Sheet1!$G$161:$G$171</c:f>
              <c:numCache>
                <c:ptCount val="11"/>
                <c:pt idx="0">
                  <c:v>16.681831968456173</c:v>
                </c:pt>
                <c:pt idx="1">
                  <c:v>14.356485694065315</c:v>
                </c:pt>
                <c:pt idx="2">
                  <c:v>12.132241431604491</c:v>
                </c:pt>
                <c:pt idx="3">
                  <c:v>10.110201193003743</c:v>
                </c:pt>
                <c:pt idx="4">
                  <c:v>8.088160954402992</c:v>
                </c:pt>
                <c:pt idx="5">
                  <c:v>6.192498230714792</c:v>
                </c:pt>
                <c:pt idx="6">
                  <c:v>4.549590536851684</c:v>
                </c:pt>
                <c:pt idx="7">
                  <c:v>3.791325447376403</c:v>
                </c:pt>
                <c:pt idx="8">
                  <c:v>4.170457992114043</c:v>
                </c:pt>
                <c:pt idx="9">
                  <c:v>16.681831968456173</c:v>
                </c:pt>
                <c:pt idx="10">
                  <c:v>16.681831968456173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Sheet1!$A$145:$A$153</c:f>
              <c:numCache>
                <c:ptCount val="9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30</c:v>
                </c:pt>
              </c:numCache>
            </c:numRef>
          </c:xVal>
          <c:yVal>
            <c:numRef>
              <c:f>Sheet1!$G$145:$G$153</c:f>
              <c:numCache>
                <c:ptCount val="9"/>
                <c:pt idx="0">
                  <c:v>17.69285208775655</c:v>
                </c:pt>
                <c:pt idx="1">
                  <c:v>14.650923132317704</c:v>
                </c:pt>
                <c:pt idx="2">
                  <c:v>12.54019691833973</c:v>
                </c:pt>
                <c:pt idx="3">
                  <c:v>10.677791435417987</c:v>
                </c:pt>
                <c:pt idx="4">
                  <c:v>9.187867049080593</c:v>
                </c:pt>
                <c:pt idx="5">
                  <c:v>7.329895864927713</c:v>
                </c:pt>
                <c:pt idx="6">
                  <c:v>6.571630775452432</c:v>
                </c:pt>
                <c:pt idx="7">
                  <c:v>5.736208887398965</c:v>
                </c:pt>
                <c:pt idx="8">
                  <c:v>5.413391937025863</c:v>
                </c:pt>
              </c:numCache>
            </c:numRef>
          </c:yVal>
          <c:smooth val="0"/>
        </c:ser>
        <c:axId val="22398420"/>
        <c:axId val="259189"/>
      </c:scatterChart>
      <c:valAx>
        <c:axId val="22398420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SEM HV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89"/>
        <c:crosses val="autoZero"/>
        <c:crossBetween val="midCat"/>
        <c:dispUnits/>
      </c:valAx>
      <c:valAx>
        <c:axId val="25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charges/primary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984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5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SEM HV +1500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1775"/>
          <c:w val="0.9427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v>run#95..99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Sheet1!$A$185:$A$189</c:f>
              <c:numCache>
                <c:ptCount val="5"/>
                <c:pt idx="0">
                  <c:v>250</c:v>
                </c:pt>
                <c:pt idx="1">
                  <c:v>201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Sheet1!$G$185:$G$189</c:f>
              <c:numCache>
                <c:ptCount val="5"/>
                <c:pt idx="0">
                  <c:v>16.42907693863108</c:v>
                </c:pt>
                <c:pt idx="1">
                  <c:v>16.615895873719197</c:v>
                </c:pt>
                <c:pt idx="2">
                  <c:v>17.87909263604872</c:v>
                </c:pt>
                <c:pt idx="3">
                  <c:v>13.927813163481952</c:v>
                </c:pt>
                <c:pt idx="4">
                  <c:v>22.126233415493243</c:v>
                </c:pt>
              </c:numCache>
            </c:numRef>
          </c:yVal>
          <c:smooth val="0"/>
        </c:ser>
        <c:ser>
          <c:idx val="1"/>
          <c:order val="1"/>
          <c:tx>
            <c:v>run#51..56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Sheet1!$A$116:$A$120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Sheet1!$G$116:$G$120</c:f>
              <c:numCache>
                <c:ptCount val="5"/>
                <c:pt idx="0">
                  <c:v>16.656556465473667</c:v>
                </c:pt>
                <c:pt idx="1">
                  <c:v>16.129983486671385</c:v>
                </c:pt>
                <c:pt idx="2">
                  <c:v>18.793740662105844</c:v>
                </c:pt>
                <c:pt idx="3">
                  <c:v>14.685067232837936</c:v>
                </c:pt>
                <c:pt idx="4">
                  <c:v>22.158190947999866</c:v>
                </c:pt>
              </c:numCache>
            </c:numRef>
          </c:yVal>
          <c:smooth val="0"/>
        </c:ser>
        <c:axId val="2332702"/>
        <c:axId val="20994319"/>
      </c:scatterChart>
      <c:valAx>
        <c:axId val="2332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beam energy [MeV]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4319"/>
        <c:crosses val="autoZero"/>
        <c:crossBetween val="midCat"/>
        <c:dispUnits/>
      </c:valAx>
      <c:valAx>
        <c:axId val="20994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charges / 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27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5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SEM HV +1500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946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v>run#95..99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Sheet1!$B$185:$B$189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Sheet1!$G$185:$G$189</c:f>
              <c:numCache>
                <c:ptCount val="5"/>
                <c:pt idx="0">
                  <c:v>16.42907693863108</c:v>
                </c:pt>
                <c:pt idx="1">
                  <c:v>16.615895873719197</c:v>
                </c:pt>
                <c:pt idx="2">
                  <c:v>17.87909263604872</c:v>
                </c:pt>
                <c:pt idx="3">
                  <c:v>13.927813163481952</c:v>
                </c:pt>
                <c:pt idx="4">
                  <c:v>22.126233415493243</c:v>
                </c:pt>
              </c:numCache>
            </c:numRef>
          </c:yVal>
          <c:smooth val="0"/>
        </c:ser>
        <c:ser>
          <c:idx val="1"/>
          <c:order val="1"/>
          <c:tx>
            <c:v>run#51..56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Sheet1!$B$116:$B$120</c:f>
              <c:numCache>
                <c:ptCount val="5"/>
                <c:pt idx="0">
                  <c:v>2.8</c:v>
                </c:pt>
                <c:pt idx="1">
                  <c:v>2.4</c:v>
                </c:pt>
                <c:pt idx="2">
                  <c:v>1.8</c:v>
                </c:pt>
                <c:pt idx="3">
                  <c:v>1.2</c:v>
                </c:pt>
                <c:pt idx="4">
                  <c:v>0.84</c:v>
                </c:pt>
              </c:numCache>
            </c:numRef>
          </c:xVal>
          <c:yVal>
            <c:numRef>
              <c:f>Sheet1!$G$116:$G$120</c:f>
              <c:numCache>
                <c:ptCount val="5"/>
                <c:pt idx="0">
                  <c:v>16.656556465473667</c:v>
                </c:pt>
                <c:pt idx="1">
                  <c:v>16.129983486671385</c:v>
                </c:pt>
                <c:pt idx="2">
                  <c:v>18.793740662105844</c:v>
                </c:pt>
                <c:pt idx="3">
                  <c:v>14.685067232837936</c:v>
                </c:pt>
                <c:pt idx="4">
                  <c:v>22.158190947999866</c:v>
                </c:pt>
              </c:numCache>
            </c:numRef>
          </c:yVal>
          <c:smooth val="0"/>
        </c:ser>
        <c:axId val="54731144"/>
        <c:axId val="22818249"/>
      </c:scatterChart>
      <c:valAx>
        <c:axId val="5473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beam fluence [1e10p+/cm2/s]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18249"/>
        <c:crosses val="autoZero"/>
        <c:crossBetween val="midCat"/>
        <c:dispUnits/>
      </c:valAx>
      <c:valAx>
        <c:axId val="2281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charges / 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311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6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PSI 7/11 voltage scan BLMI 250 MeV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65"/>
          <c:w val="0.9397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v>positive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Sheet1!$A$39:$A$45</c:f>
              <c:numCache>
                <c:ptCount val="7"/>
                <c:pt idx="0">
                  <c:v>1500</c:v>
                </c:pt>
                <c:pt idx="1">
                  <c:v>1250</c:v>
                </c:pt>
                <c:pt idx="2">
                  <c:v>500</c:v>
                </c:pt>
                <c:pt idx="3">
                  <c:v>250</c:v>
                </c:pt>
                <c:pt idx="4">
                  <c:v>125</c:v>
                </c:pt>
                <c:pt idx="5">
                  <c:v>60</c:v>
                </c:pt>
                <c:pt idx="6">
                  <c:v>30</c:v>
                </c:pt>
              </c:numCache>
            </c:numRef>
          </c:xVal>
          <c:yVal>
            <c:numRef>
              <c:f>Sheet1!$G$39:$G$45</c:f>
              <c:numCache>
                <c:ptCount val="7"/>
                <c:pt idx="0">
                  <c:v>230.24298183533853</c:v>
                </c:pt>
                <c:pt idx="1">
                  <c:v>230.24298183533853</c:v>
                </c:pt>
                <c:pt idx="2">
                  <c:v>230.24298183533853</c:v>
                </c:pt>
                <c:pt idx="3">
                  <c:v>228.9848234646536</c:v>
                </c:pt>
                <c:pt idx="4">
                  <c:v>225.21034835259886</c:v>
                </c:pt>
                <c:pt idx="5">
                  <c:v>179.91664700794212</c:v>
                </c:pt>
                <c:pt idx="6">
                  <c:v>113.23425336164189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Sheet1!$A$24:$A$33</c:f>
              <c:numCache>
                <c:ptCount val="10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750</c:v>
                </c:pt>
                <c:pt idx="5">
                  <c:v>500</c:v>
                </c:pt>
                <c:pt idx="6">
                  <c:v>250</c:v>
                </c:pt>
                <c:pt idx="7">
                  <c:v>125</c:v>
                </c:pt>
                <c:pt idx="8">
                  <c:v>60</c:v>
                </c:pt>
                <c:pt idx="9">
                  <c:v>30</c:v>
                </c:pt>
              </c:numCache>
            </c:numRef>
          </c:xVal>
          <c:yVal>
            <c:numRef>
              <c:f>Sheet1!$G$24:$G$33</c:f>
              <c:numCache>
                <c:ptCount val="10"/>
                <c:pt idx="0">
                  <c:v>225.21034835259886</c:v>
                </c:pt>
                <c:pt idx="1">
                  <c:v>223.95218998191396</c:v>
                </c:pt>
                <c:pt idx="2">
                  <c:v>221.43587324054417</c:v>
                </c:pt>
                <c:pt idx="3">
                  <c:v>220.17771486985922</c:v>
                </c:pt>
                <c:pt idx="4">
                  <c:v>220.17771486985922</c:v>
                </c:pt>
                <c:pt idx="5">
                  <c:v>221.43587324054417</c:v>
                </c:pt>
                <c:pt idx="6">
                  <c:v>216.40323975780447</c:v>
                </c:pt>
                <c:pt idx="7">
                  <c:v>198.78902256821578</c:v>
                </c:pt>
                <c:pt idx="8">
                  <c:v>88.0710859479437</c:v>
                </c:pt>
                <c:pt idx="9">
                  <c:v>8.80710859479437</c:v>
                </c:pt>
              </c:numCache>
            </c:numRef>
          </c:yVal>
          <c:smooth val="0"/>
        </c:ser>
        <c:axId val="4037650"/>
        <c:axId val="36338851"/>
      </c:scatterChart>
      <c:valAx>
        <c:axId val="4037650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BLMI HV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8851"/>
        <c:crosses val="autoZero"/>
        <c:crossBetween val="midCat"/>
        <c:dispUnits/>
      </c:valAx>
      <c:valAx>
        <c:axId val="36338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charges / primary / cm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76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6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BLMI energy scan HV -1500 V</a:t>
            </a:r>
          </a:p>
        </c:rich>
      </c:tx>
      <c:layout>
        <c:manualLayout>
          <c:xMode val="factor"/>
          <c:yMode val="factor"/>
          <c:x val="-0.119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275"/>
          <c:w val="0.92875"/>
          <c:h val="0.856"/>
        </c:manualLayout>
      </c:layout>
      <c:scatterChart>
        <c:scatterStyle val="lineMarker"/>
        <c:varyColors val="0"/>
        <c:ser>
          <c:idx val="0"/>
          <c:order val="0"/>
          <c:tx>
            <c:v>longit no collim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Sheet1!$G$52:$G$56</c:f>
              <c:numCache>
                <c:ptCount val="5"/>
                <c:pt idx="0">
                  <c:v>229.16456037475152</c:v>
                </c:pt>
                <c:pt idx="1">
                  <c:v>247.80249648707144</c:v>
                </c:pt>
                <c:pt idx="2">
                  <c:v>299.97144311592854</c:v>
                </c:pt>
                <c:pt idx="3">
                  <c:v>344.23213021939137</c:v>
                </c:pt>
                <c:pt idx="4">
                  <c:v>33.84012169428378</c:v>
                </c:pt>
              </c:numCache>
            </c:numRef>
          </c:yVal>
          <c:smooth val="0"/>
        </c:ser>
        <c:ser>
          <c:idx val="1"/>
          <c:order val="1"/>
          <c:tx>
            <c:v>trans. no collim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Sheet1!$G$62:$G$66</c:f>
              <c:numCache>
                <c:ptCount val="5"/>
                <c:pt idx="0">
                  <c:v>241.1419608871838</c:v>
                </c:pt>
                <c:pt idx="1">
                  <c:v>266.9520808540471</c:v>
                </c:pt>
                <c:pt idx="2">
                  <c:v>319.12569626280657</c:v>
                </c:pt>
                <c:pt idx="3">
                  <c:v>517.2051031923643</c:v>
                </c:pt>
                <c:pt idx="4">
                  <c:v>936.5834096780726</c:v>
                </c:pt>
              </c:numCache>
            </c:numRef>
          </c:yVal>
          <c:smooth val="0"/>
        </c:ser>
        <c:ser>
          <c:idx val="2"/>
          <c:order val="2"/>
          <c:tx>
            <c:v>trans. 7.1x7.1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Sheet1!$G$73:$G$77</c:f>
              <c:numCache>
                <c:ptCount val="5"/>
                <c:pt idx="0">
                  <c:v>203.44756012282298</c:v>
                </c:pt>
                <c:pt idx="1">
                  <c:v>211.25245373367295</c:v>
                </c:pt>
                <c:pt idx="2">
                  <c:v>247.79031006909773</c:v>
                </c:pt>
                <c:pt idx="3">
                  <c:v>375.3009109089252</c:v>
                </c:pt>
                <c:pt idx="4">
                  <c:v>635.5157050489804</c:v>
                </c:pt>
              </c:numCache>
            </c:numRef>
          </c:yVal>
          <c:smooth val="0"/>
        </c:ser>
        <c:ser>
          <c:idx val="3"/>
          <c:order val="3"/>
          <c:tx>
            <c:v>trans. round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Sheet1!$G$84:$G$88</c:f>
              <c:numCache>
                <c:ptCount val="5"/>
                <c:pt idx="0">
                  <c:v>331.420763347515</c:v>
                </c:pt>
                <c:pt idx="1">
                  <c:v>383.0029489472857</c:v>
                </c:pt>
                <c:pt idx="2">
                  <c:v>424.70395303114043</c:v>
                </c:pt>
                <c:pt idx="3">
                  <c:v>607.8929247719055</c:v>
                </c:pt>
                <c:pt idx="4">
                  <c:v>973.890099192098</c:v>
                </c:pt>
              </c:numCache>
            </c:numRef>
          </c:yVal>
          <c:smooth val="0"/>
        </c:ser>
        <c:ser>
          <c:idx val="4"/>
          <c:order val="4"/>
          <c:tx>
            <c:v>trans. round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Sheet1!$G$95:$G$99</c:f>
              <c:numCache>
                <c:ptCount val="5"/>
                <c:pt idx="0">
                  <c:v>425.56347293608445</c:v>
                </c:pt>
                <c:pt idx="1">
                  <c:v>491.17935437514495</c:v>
                </c:pt>
                <c:pt idx="2">
                  <c:v>511.06042348080564</c:v>
                </c:pt>
                <c:pt idx="3">
                  <c:v>652.0055086934068</c:v>
                </c:pt>
                <c:pt idx="4">
                  <c:v>896.597234176852</c:v>
                </c:pt>
              </c:numCache>
            </c:numRef>
          </c:yVal>
          <c:smooth val="0"/>
        </c:ser>
        <c:axId val="58614204"/>
        <c:axId val="57765789"/>
      </c:scatterChart>
      <c:valAx>
        <c:axId val="58614204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particle fluence [10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8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+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/s/cm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65789"/>
        <c:crosses val="autoZero"/>
        <c:crossBetween val="midCat"/>
        <c:dispUnits/>
      </c:valAx>
      <c:valAx>
        <c:axId val="5776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charges / primary /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6142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PSI 7/11 </a:t>
            </a:r>
            <a:r>
              <a:rPr lang="en-US" cap="none" sz="1725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SEM</a:t>
            </a:r>
            <a:r>
              <a:rPr lang="en-US" cap="none" sz="1725" b="1" i="0" u="none" baseline="0">
                <a:latin typeface="Arial"/>
                <a:ea typeface="Arial"/>
                <a:cs typeface="Arial"/>
              </a:rPr>
              <a:t> voltage scan @ 250 MeV</a:t>
            </a:r>
          </a:p>
        </c:rich>
      </c:tx>
      <c:layout>
        <c:manualLayout>
          <c:xMode val="factor"/>
          <c:yMode val="factor"/>
          <c:x val="-0.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575"/>
          <c:w val="0.964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Sheet1!$A$161:$A$171</c:f>
              <c:numCache>
                <c:ptCount val="11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30</c:v>
                </c:pt>
                <c:pt idx="9">
                  <c:v>1500</c:v>
                </c:pt>
                <c:pt idx="10">
                  <c:v>1500</c:v>
                </c:pt>
              </c:numCache>
            </c:numRef>
          </c:xVal>
          <c:yVal>
            <c:numRef>
              <c:f>Sheet1!$G$161:$G$171</c:f>
              <c:numCache>
                <c:ptCount val="11"/>
                <c:pt idx="0">
                  <c:v>16.681831968456173</c:v>
                </c:pt>
                <c:pt idx="1">
                  <c:v>14.356485694065315</c:v>
                </c:pt>
                <c:pt idx="2">
                  <c:v>12.132241431604491</c:v>
                </c:pt>
                <c:pt idx="3">
                  <c:v>10.110201193003743</c:v>
                </c:pt>
                <c:pt idx="4">
                  <c:v>8.088160954402992</c:v>
                </c:pt>
                <c:pt idx="5">
                  <c:v>6.192498230714792</c:v>
                </c:pt>
                <c:pt idx="6">
                  <c:v>4.549590536851684</c:v>
                </c:pt>
                <c:pt idx="7">
                  <c:v>3.791325447376403</c:v>
                </c:pt>
                <c:pt idx="8">
                  <c:v>4.170457992114043</c:v>
                </c:pt>
                <c:pt idx="9">
                  <c:v>16.681831968456173</c:v>
                </c:pt>
                <c:pt idx="10">
                  <c:v>16.681831968456173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Sheet1!$A$145:$A$153</c:f>
              <c:numCache>
                <c:ptCount val="9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60</c:v>
                </c:pt>
                <c:pt idx="8">
                  <c:v>30</c:v>
                </c:pt>
              </c:numCache>
            </c:numRef>
          </c:xVal>
          <c:yVal>
            <c:numRef>
              <c:f>Sheet1!$G$145:$G$153</c:f>
              <c:numCache>
                <c:ptCount val="9"/>
                <c:pt idx="0">
                  <c:v>17.69285208775655</c:v>
                </c:pt>
                <c:pt idx="1">
                  <c:v>14.650923132317704</c:v>
                </c:pt>
                <c:pt idx="2">
                  <c:v>12.54019691833973</c:v>
                </c:pt>
                <c:pt idx="3">
                  <c:v>10.677791435417987</c:v>
                </c:pt>
                <c:pt idx="4">
                  <c:v>9.187867049080593</c:v>
                </c:pt>
                <c:pt idx="5">
                  <c:v>7.329895864927713</c:v>
                </c:pt>
                <c:pt idx="6">
                  <c:v>6.571630775452432</c:v>
                </c:pt>
                <c:pt idx="7">
                  <c:v>5.736208887398965</c:v>
                </c:pt>
                <c:pt idx="8">
                  <c:v>5.413391937025863</c:v>
                </c:pt>
              </c:numCache>
            </c:numRef>
          </c:yVal>
          <c:smooth val="0"/>
        </c:ser>
        <c:axId val="50130054"/>
        <c:axId val="48517303"/>
      </c:scatterChart>
      <c:valAx>
        <c:axId val="5013005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SEM HV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17303"/>
        <c:crosses val="autoZero"/>
        <c:crossBetween val="midCat"/>
        <c:dispUnits/>
      </c:valAx>
      <c:valAx>
        <c:axId val="48517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charges / 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1300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57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PSI 7/11/05 </a:t>
            </a:r>
            <a:r>
              <a:rPr lang="en-US" cap="none" sz="1825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SEM</a:t>
            </a:r>
            <a:r>
              <a:rPr lang="en-US" cap="none" sz="1825" b="1" i="0" u="none" baseline="0">
                <a:latin typeface="Arial"/>
                <a:ea typeface="Arial"/>
                <a:cs typeface="Arial"/>
              </a:rPr>
              <a:t> Energy scan HV +1500 V</a:t>
            </a:r>
          </a:p>
        </c:rich>
      </c:tx>
      <c:layout>
        <c:manualLayout>
          <c:xMode val="factor"/>
          <c:yMode val="factor"/>
          <c:x val="0.049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2"/>
          <c:w val="0.958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v>run#95..99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Sheet1!$A$185:$A$189</c:f>
              <c:numCache>
                <c:ptCount val="5"/>
                <c:pt idx="0">
                  <c:v>250</c:v>
                </c:pt>
                <c:pt idx="1">
                  <c:v>201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Sheet1!$G$185:$G$189</c:f>
              <c:numCache>
                <c:ptCount val="5"/>
                <c:pt idx="0">
                  <c:v>16.42907693863108</c:v>
                </c:pt>
                <c:pt idx="1">
                  <c:v>16.615895873719197</c:v>
                </c:pt>
                <c:pt idx="2">
                  <c:v>17.87909263604872</c:v>
                </c:pt>
                <c:pt idx="3">
                  <c:v>13.927813163481952</c:v>
                </c:pt>
                <c:pt idx="4">
                  <c:v>22.126233415493243</c:v>
                </c:pt>
              </c:numCache>
            </c:numRef>
          </c:yVal>
          <c:smooth val="0"/>
        </c:ser>
        <c:ser>
          <c:idx val="1"/>
          <c:order val="1"/>
          <c:tx>
            <c:v>run#51..56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Sheet1!$A$116:$A$120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Sheet1!$G$116:$G$120</c:f>
              <c:numCache>
                <c:ptCount val="5"/>
                <c:pt idx="0">
                  <c:v>16.656556465473667</c:v>
                </c:pt>
                <c:pt idx="1">
                  <c:v>16.129983486671385</c:v>
                </c:pt>
                <c:pt idx="2">
                  <c:v>18.793740662105844</c:v>
                </c:pt>
                <c:pt idx="3">
                  <c:v>14.685067232837936</c:v>
                </c:pt>
                <c:pt idx="4">
                  <c:v>22.158190947999866</c:v>
                </c:pt>
              </c:numCache>
            </c:numRef>
          </c:yVal>
          <c:smooth val="0"/>
        </c:ser>
        <c:axId val="34002544"/>
        <c:axId val="37587441"/>
      </c:scatterChart>
      <c:valAx>
        <c:axId val="34002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beam energy [MeV]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87441"/>
        <c:crosses val="autoZero"/>
        <c:crossBetween val="midCat"/>
        <c:dispUnits/>
      </c:valAx>
      <c:valAx>
        <c:axId val="37587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charges / 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0025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62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PSI 7/11/05 </a:t>
            </a:r>
            <a:r>
              <a:rPr lang="en-US" cap="none" sz="19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BLMI</a:t>
            </a:r>
            <a:r>
              <a:rPr lang="en-US" cap="none" sz="1950" b="1" i="0" u="none" baseline="0">
                <a:latin typeface="Arial"/>
                <a:ea typeface="Arial"/>
                <a:cs typeface="Arial"/>
              </a:rPr>
              <a:t> Energy scan HV 1500 V neg.</a:t>
            </a:r>
          </a:p>
        </c:rich>
      </c:tx>
      <c:layout>
        <c:manualLayout>
          <c:xMode val="factor"/>
          <c:yMode val="factor"/>
          <c:x val="-0.06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9775"/>
          <c:w val="0.944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v>longit no collim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Sheet1!$A$52:$A$56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Sheet1!$G$52:$G$56</c:f>
              <c:numCache>
                <c:ptCount val="5"/>
                <c:pt idx="0">
                  <c:v>229.16456037475152</c:v>
                </c:pt>
                <c:pt idx="1">
                  <c:v>247.80249648707144</c:v>
                </c:pt>
                <c:pt idx="2">
                  <c:v>299.97144311592854</c:v>
                </c:pt>
                <c:pt idx="3">
                  <c:v>344.23213021939137</c:v>
                </c:pt>
                <c:pt idx="4">
                  <c:v>33.84012169428378</c:v>
                </c:pt>
              </c:numCache>
            </c:numRef>
          </c:yVal>
          <c:smooth val="0"/>
        </c:ser>
        <c:ser>
          <c:idx val="1"/>
          <c:order val="1"/>
          <c:tx>
            <c:v>trans. no collim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Sheet1!$A$62:$A$66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Sheet1!$G$62:$G$66</c:f>
              <c:numCache>
                <c:ptCount val="5"/>
                <c:pt idx="0">
                  <c:v>241.1419608871838</c:v>
                </c:pt>
                <c:pt idx="1">
                  <c:v>266.9520808540471</c:v>
                </c:pt>
                <c:pt idx="2">
                  <c:v>319.12569626280657</c:v>
                </c:pt>
                <c:pt idx="3">
                  <c:v>517.2051031923643</c:v>
                </c:pt>
                <c:pt idx="4">
                  <c:v>936.5834096780726</c:v>
                </c:pt>
              </c:numCache>
            </c:numRef>
          </c:yVal>
          <c:smooth val="0"/>
        </c:ser>
        <c:ser>
          <c:idx val="2"/>
          <c:order val="2"/>
          <c:tx>
            <c:v>trans. 7.1x7.1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Sheet1!$A$73:$A$77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Sheet1!$G$73:$G$77</c:f>
              <c:numCache>
                <c:ptCount val="5"/>
                <c:pt idx="0">
                  <c:v>203.44756012282298</c:v>
                </c:pt>
                <c:pt idx="1">
                  <c:v>211.25245373367295</c:v>
                </c:pt>
                <c:pt idx="2">
                  <c:v>247.79031006909773</c:v>
                </c:pt>
                <c:pt idx="3">
                  <c:v>375.3009109089252</c:v>
                </c:pt>
                <c:pt idx="4">
                  <c:v>635.5157050489804</c:v>
                </c:pt>
              </c:numCache>
            </c:numRef>
          </c:yVal>
          <c:smooth val="0"/>
        </c:ser>
        <c:ser>
          <c:idx val="3"/>
          <c:order val="3"/>
          <c:tx>
            <c:v>trans. round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Sheet1!$A$84:$A$88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Sheet1!$G$84:$G$88</c:f>
              <c:numCache>
                <c:ptCount val="5"/>
                <c:pt idx="0">
                  <c:v>331.420763347515</c:v>
                </c:pt>
                <c:pt idx="1">
                  <c:v>383.0029489472857</c:v>
                </c:pt>
                <c:pt idx="2">
                  <c:v>424.70395303114043</c:v>
                </c:pt>
                <c:pt idx="3">
                  <c:v>607.8929247719055</c:v>
                </c:pt>
                <c:pt idx="4">
                  <c:v>973.890099192098</c:v>
                </c:pt>
              </c:numCache>
            </c:numRef>
          </c:yVal>
          <c:smooth val="0"/>
        </c:ser>
        <c:ser>
          <c:idx val="4"/>
          <c:order val="4"/>
          <c:tx>
            <c:v>trans. round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Sheet1!$A$95:$A$99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Sheet1!$G$95:$G$99</c:f>
              <c:numCache>
                <c:ptCount val="5"/>
                <c:pt idx="0">
                  <c:v>425.56347293608445</c:v>
                </c:pt>
                <c:pt idx="1">
                  <c:v>491.17935437514495</c:v>
                </c:pt>
                <c:pt idx="2">
                  <c:v>511.06042348080564</c:v>
                </c:pt>
                <c:pt idx="3">
                  <c:v>652.0055086934068</c:v>
                </c:pt>
                <c:pt idx="4">
                  <c:v>896.597234176852</c:v>
                </c:pt>
              </c:numCache>
            </c:numRef>
          </c:yVal>
          <c:smooth val="0"/>
        </c:ser>
        <c:axId val="2742650"/>
        <c:axId val="24683851"/>
      </c:scatterChart>
      <c:valAx>
        <c:axId val="274265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beam energy [MeV]</a:t>
                </a:r>
              </a:p>
            </c:rich>
          </c:tx>
          <c:layout>
            <c:manualLayout>
              <c:xMode val="factor"/>
              <c:yMode val="factor"/>
              <c:x val="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683851"/>
        <c:crosses val="autoZero"/>
        <c:crossBetween val="midCat"/>
        <c:dispUnits/>
      </c:valAx>
      <c:valAx>
        <c:axId val="2468385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charges / primary / cm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426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1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SEM 1500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975"/>
          <c:w val="0.923"/>
          <c:h val="0.83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Sheet1!$A$115:$A$120</c:f>
              <c:numCache>
                <c:ptCount val="6"/>
                <c:pt idx="0">
                  <c:v>250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60</c:v>
                </c:pt>
              </c:numCache>
            </c:numRef>
          </c:xVal>
          <c:yVal>
            <c:numRef>
              <c:f>Sheet1!$G$115:$G$120</c:f>
              <c:numCache>
                <c:ptCount val="6"/>
                <c:pt idx="0">
                  <c:v>17.69285208775655</c:v>
                </c:pt>
                <c:pt idx="1">
                  <c:v>16.656556465473667</c:v>
                </c:pt>
                <c:pt idx="2">
                  <c:v>16.129983486671385</c:v>
                </c:pt>
                <c:pt idx="3">
                  <c:v>18.793740662105844</c:v>
                </c:pt>
                <c:pt idx="4">
                  <c:v>14.685067232837936</c:v>
                </c:pt>
                <c:pt idx="5">
                  <c:v>22.158190947999866</c:v>
                </c:pt>
              </c:numCache>
            </c:numRef>
          </c:yVal>
          <c:smooth val="0"/>
        </c:ser>
        <c:axId val="61304528"/>
        <c:axId val="14869841"/>
      </c:scatterChart>
      <c:valAx>
        <c:axId val="6130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beam energy [MeV]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9841"/>
        <c:crosses val="autoZero"/>
        <c:crossBetween val="midCat"/>
        <c:dispUnits/>
      </c:valAx>
      <c:valAx>
        <c:axId val="1486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charges/primary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045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PSI 7/11/05 </a:t>
            </a:r>
            <a:r>
              <a:rPr lang="en-US" cap="none" sz="19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BLMI</a:t>
            </a:r>
            <a:r>
              <a:rPr lang="en-US" cap="none" sz="19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950" b="1" i="0" u="none" baseline="0">
                <a:latin typeface="Arial"/>
                <a:ea typeface="Arial"/>
                <a:cs typeface="Arial"/>
              </a:rPr>
              <a:t>energy scan HV 1500 V neg.</a:t>
            </a:r>
          </a:p>
        </c:rich>
      </c:tx>
      <c:layout>
        <c:manualLayout>
          <c:xMode val="factor"/>
          <c:yMode val="factor"/>
          <c:x val="-0.119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875"/>
          <c:w val="0.9552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longit no collim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Sheet1!$G$52:$G$56</c:f>
              <c:numCache>
                <c:ptCount val="5"/>
                <c:pt idx="0">
                  <c:v>229.16456037475152</c:v>
                </c:pt>
                <c:pt idx="1">
                  <c:v>247.80249648707144</c:v>
                </c:pt>
                <c:pt idx="2">
                  <c:v>299.97144311592854</c:v>
                </c:pt>
                <c:pt idx="3">
                  <c:v>344.23213021939137</c:v>
                </c:pt>
                <c:pt idx="4">
                  <c:v>33.84012169428378</c:v>
                </c:pt>
              </c:numCache>
            </c:numRef>
          </c:yVal>
          <c:smooth val="0"/>
        </c:ser>
        <c:ser>
          <c:idx val="1"/>
          <c:order val="1"/>
          <c:tx>
            <c:v>trans. no collim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Sheet1!$G$62:$G$66</c:f>
              <c:numCache>
                <c:ptCount val="5"/>
                <c:pt idx="0">
                  <c:v>241.1419608871838</c:v>
                </c:pt>
                <c:pt idx="1">
                  <c:v>266.9520808540471</c:v>
                </c:pt>
                <c:pt idx="2">
                  <c:v>319.12569626280657</c:v>
                </c:pt>
                <c:pt idx="3">
                  <c:v>517.2051031923643</c:v>
                </c:pt>
                <c:pt idx="4">
                  <c:v>936.5834096780726</c:v>
                </c:pt>
              </c:numCache>
            </c:numRef>
          </c:yVal>
          <c:smooth val="0"/>
        </c:ser>
        <c:ser>
          <c:idx val="2"/>
          <c:order val="2"/>
          <c:tx>
            <c:v>trans. 7.1x7.1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Sheet1!$G$73:$G$77</c:f>
              <c:numCache>
                <c:ptCount val="5"/>
                <c:pt idx="0">
                  <c:v>203.44756012282298</c:v>
                </c:pt>
                <c:pt idx="1">
                  <c:v>211.25245373367295</c:v>
                </c:pt>
                <c:pt idx="2">
                  <c:v>247.79031006909773</c:v>
                </c:pt>
                <c:pt idx="3">
                  <c:v>375.3009109089252</c:v>
                </c:pt>
                <c:pt idx="4">
                  <c:v>635.5157050489804</c:v>
                </c:pt>
              </c:numCache>
            </c:numRef>
          </c:yVal>
          <c:smooth val="0"/>
        </c:ser>
        <c:ser>
          <c:idx val="3"/>
          <c:order val="3"/>
          <c:tx>
            <c:v>trans. round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Sheet1!$G$84:$G$88</c:f>
              <c:numCache>
                <c:ptCount val="5"/>
                <c:pt idx="0">
                  <c:v>331.420763347515</c:v>
                </c:pt>
                <c:pt idx="1">
                  <c:v>383.0029489472857</c:v>
                </c:pt>
                <c:pt idx="2">
                  <c:v>424.70395303114043</c:v>
                </c:pt>
                <c:pt idx="3">
                  <c:v>607.8929247719055</c:v>
                </c:pt>
                <c:pt idx="4">
                  <c:v>973.890099192098</c:v>
                </c:pt>
              </c:numCache>
            </c:numRef>
          </c:yVal>
          <c:smooth val="0"/>
        </c:ser>
        <c:ser>
          <c:idx val="4"/>
          <c:order val="4"/>
          <c:tx>
            <c:v>trans. round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1"/>
            <c:marker>
              <c:size val="5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xVal>
            <c:numRef>
              <c:f>Sheet1!$B$52:$B$56</c:f>
              <c:numCache>
                <c:ptCount val="5"/>
                <c:pt idx="0">
                  <c:v>2.8</c:v>
                </c:pt>
                <c:pt idx="1">
                  <c:v>2.3</c:v>
                </c:pt>
                <c:pt idx="2">
                  <c:v>1.9</c:v>
                </c:pt>
                <c:pt idx="3">
                  <c:v>1.25</c:v>
                </c:pt>
                <c:pt idx="4">
                  <c:v>0.87</c:v>
                </c:pt>
              </c:numCache>
            </c:numRef>
          </c:xVal>
          <c:yVal>
            <c:numRef>
              <c:f>Sheet1!$G$95:$G$99</c:f>
              <c:numCache>
                <c:ptCount val="5"/>
                <c:pt idx="0">
                  <c:v>425.56347293608445</c:v>
                </c:pt>
                <c:pt idx="1">
                  <c:v>491.17935437514495</c:v>
                </c:pt>
                <c:pt idx="2">
                  <c:v>511.06042348080564</c:v>
                </c:pt>
                <c:pt idx="3">
                  <c:v>652.0055086934068</c:v>
                </c:pt>
                <c:pt idx="4">
                  <c:v>896.597234176852</c:v>
                </c:pt>
              </c:numCache>
            </c:numRef>
          </c:yVal>
          <c:smooth val="0"/>
        </c:ser>
        <c:axId val="20828068"/>
        <c:axId val="53234885"/>
      </c:scatterChart>
      <c:valAx>
        <c:axId val="2082806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particle flux [10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8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+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/s/cm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34885"/>
        <c:crosses val="autoZero"/>
        <c:crossBetween val="midCat"/>
        <c:dispUnits/>
      </c:valAx>
      <c:valAx>
        <c:axId val="5323488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charges / primary /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8280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"/>
          <c:y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PSB 28/10 </a:t>
            </a:r>
            <a:r>
              <a:rPr lang="en-US" cap="none" sz="15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SEM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beam intensity dependence (HV +1000V)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125"/>
          <c:w val="0.9232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'[1]Sheet1'!$F$1</c:f>
              <c:strCache>
                <c:ptCount val="1"/>
                <c:pt idx="0">
                  <c:v>1000V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('[1]Sheet1'!$R$3:$R$8,'[1]Sheet1'!$F$3:$F$13,'[1]Sheet1'!$J$3:$J$15,'[1]Sheet1'!$N$3:$N$14,'[1]Sheet1'!$B$3:$B$12)</c:f>
              <c:numCache>
                <c:ptCount val="52"/>
                <c:pt idx="0">
                  <c:v>196</c:v>
                </c:pt>
                <c:pt idx="1">
                  <c:v>156</c:v>
                </c:pt>
                <c:pt idx="2">
                  <c:v>219</c:v>
                </c:pt>
                <c:pt idx="3">
                  <c:v>210</c:v>
                </c:pt>
                <c:pt idx="4">
                  <c:v>182</c:v>
                </c:pt>
                <c:pt idx="5">
                  <c:v>207</c:v>
                </c:pt>
                <c:pt idx="6">
                  <c:v>80</c:v>
                </c:pt>
                <c:pt idx="7">
                  <c:v>88</c:v>
                </c:pt>
                <c:pt idx="8">
                  <c:v>74</c:v>
                </c:pt>
                <c:pt idx="9">
                  <c:v>68</c:v>
                </c:pt>
                <c:pt idx="10">
                  <c:v>72</c:v>
                </c:pt>
                <c:pt idx="11">
                  <c:v>59</c:v>
                </c:pt>
                <c:pt idx="12">
                  <c:v>66</c:v>
                </c:pt>
                <c:pt idx="13">
                  <c:v>71</c:v>
                </c:pt>
                <c:pt idx="14">
                  <c:v>76</c:v>
                </c:pt>
                <c:pt idx="15">
                  <c:v>82</c:v>
                </c:pt>
                <c:pt idx="16">
                  <c:v>64</c:v>
                </c:pt>
                <c:pt idx="17">
                  <c:v>44</c:v>
                </c:pt>
                <c:pt idx="18">
                  <c:v>43</c:v>
                </c:pt>
                <c:pt idx="19">
                  <c:v>41</c:v>
                </c:pt>
                <c:pt idx="20">
                  <c:v>42</c:v>
                </c:pt>
                <c:pt idx="21">
                  <c:v>33</c:v>
                </c:pt>
                <c:pt idx="22">
                  <c:v>30</c:v>
                </c:pt>
                <c:pt idx="23">
                  <c:v>36</c:v>
                </c:pt>
                <c:pt idx="24">
                  <c:v>37</c:v>
                </c:pt>
                <c:pt idx="25">
                  <c:v>30</c:v>
                </c:pt>
                <c:pt idx="26">
                  <c:v>40</c:v>
                </c:pt>
                <c:pt idx="27">
                  <c:v>42</c:v>
                </c:pt>
                <c:pt idx="28">
                  <c:v>41</c:v>
                </c:pt>
                <c:pt idx="29">
                  <c:v>46</c:v>
                </c:pt>
                <c:pt idx="30">
                  <c:v>26</c:v>
                </c:pt>
                <c:pt idx="31">
                  <c:v>41</c:v>
                </c:pt>
                <c:pt idx="32">
                  <c:v>25</c:v>
                </c:pt>
                <c:pt idx="33">
                  <c:v>21</c:v>
                </c:pt>
                <c:pt idx="34">
                  <c:v>26</c:v>
                </c:pt>
                <c:pt idx="35">
                  <c:v>24</c:v>
                </c:pt>
                <c:pt idx="36">
                  <c:v>24</c:v>
                </c:pt>
                <c:pt idx="37">
                  <c:v>36</c:v>
                </c:pt>
                <c:pt idx="38">
                  <c:v>38</c:v>
                </c:pt>
                <c:pt idx="39">
                  <c:v>44</c:v>
                </c:pt>
                <c:pt idx="40">
                  <c:v>35</c:v>
                </c:pt>
                <c:pt idx="41">
                  <c:v>34</c:v>
                </c:pt>
                <c:pt idx="42">
                  <c:v>212</c:v>
                </c:pt>
                <c:pt idx="43">
                  <c:v>198</c:v>
                </c:pt>
                <c:pt idx="44">
                  <c:v>200</c:v>
                </c:pt>
                <c:pt idx="45">
                  <c:v>204</c:v>
                </c:pt>
                <c:pt idx="46">
                  <c:v>208</c:v>
                </c:pt>
                <c:pt idx="47">
                  <c:v>194</c:v>
                </c:pt>
                <c:pt idx="48">
                  <c:v>204</c:v>
                </c:pt>
                <c:pt idx="49">
                  <c:v>182</c:v>
                </c:pt>
                <c:pt idx="50">
                  <c:v>208</c:v>
                </c:pt>
                <c:pt idx="51">
                  <c:v>204</c:v>
                </c:pt>
              </c:numCache>
            </c:numRef>
          </c:xVal>
          <c:yVal>
            <c:numRef>
              <c:f>('[1]Sheet1'!$U$3:$U$8,'[1]Sheet1'!$I$3:$I$13,'[1]Sheet1'!$M$3:$M$15,'[1]Sheet1'!$Q$3:$Q$14,'[1]Sheet1'!$E$3:$E$12)</c:f>
              <c:numCache>
                <c:ptCount val="52"/>
                <c:pt idx="0">
                  <c:v>12.260586734693877</c:v>
                </c:pt>
                <c:pt idx="1">
                  <c:v>13.425</c:v>
                </c:pt>
                <c:pt idx="2">
                  <c:v>12.015068493150686</c:v>
                </c:pt>
                <c:pt idx="3">
                  <c:v>12.402142857142858</c:v>
                </c:pt>
                <c:pt idx="4">
                  <c:v>12.798008241758245</c:v>
                </c:pt>
                <c:pt idx="5">
                  <c:v>12.322463768115941</c:v>
                </c:pt>
                <c:pt idx="6">
                  <c:v>21.480000000000004</c:v>
                </c:pt>
                <c:pt idx="7">
                  <c:v>17.69659090909091</c:v>
                </c:pt>
                <c:pt idx="8">
                  <c:v>19.13969594594595</c:v>
                </c:pt>
                <c:pt idx="9">
                  <c:v>21.124632352941177</c:v>
                </c:pt>
                <c:pt idx="10">
                  <c:v>20.510416666666668</c:v>
                </c:pt>
                <c:pt idx="11">
                  <c:v>21.730296610169493</c:v>
                </c:pt>
                <c:pt idx="12">
                  <c:v>21.052840909090914</c:v>
                </c:pt>
                <c:pt idx="13">
                  <c:v>20.70475352112676</c:v>
                </c:pt>
                <c:pt idx="14">
                  <c:v>18.72434210526316</c:v>
                </c:pt>
                <c:pt idx="15">
                  <c:v>18.99146341463415</c:v>
                </c:pt>
                <c:pt idx="16">
                  <c:v>21.710742187500006</c:v>
                </c:pt>
                <c:pt idx="17">
                  <c:v>22.425852272727276</c:v>
                </c:pt>
                <c:pt idx="18">
                  <c:v>21.074127906976745</c:v>
                </c:pt>
                <c:pt idx="19">
                  <c:v>21.774695121951222</c:v>
                </c:pt>
                <c:pt idx="20">
                  <c:v>20.936607142857145</c:v>
                </c:pt>
                <c:pt idx="21">
                  <c:v>24.00227272727273</c:v>
                </c:pt>
                <c:pt idx="22">
                  <c:v>26.17875</c:v>
                </c:pt>
                <c:pt idx="23">
                  <c:v>23.307291666666664</c:v>
                </c:pt>
                <c:pt idx="24">
                  <c:v>25.94290540540541</c:v>
                </c:pt>
                <c:pt idx="25">
                  <c:v>24.38875</c:v>
                </c:pt>
                <c:pt idx="26">
                  <c:v>20.137500000000003</c:v>
                </c:pt>
                <c:pt idx="27">
                  <c:v>23.333928571428576</c:v>
                </c:pt>
                <c:pt idx="28">
                  <c:v>21.93841463414634</c:v>
                </c:pt>
                <c:pt idx="29">
                  <c:v>19.845652173913045</c:v>
                </c:pt>
                <c:pt idx="30">
                  <c:v>23.75192307692308</c:v>
                </c:pt>
                <c:pt idx="31">
                  <c:v>20.62865853658537</c:v>
                </c:pt>
                <c:pt idx="32">
                  <c:v>27.6555</c:v>
                </c:pt>
                <c:pt idx="33">
                  <c:v>30.36607142857143</c:v>
                </c:pt>
                <c:pt idx="34">
                  <c:v>25.559134615384625</c:v>
                </c:pt>
                <c:pt idx="35">
                  <c:v>28.528125</c:v>
                </c:pt>
                <c:pt idx="36">
                  <c:v>28.528125</c:v>
                </c:pt>
                <c:pt idx="37">
                  <c:v>23.493750000000002</c:v>
                </c:pt>
                <c:pt idx="38">
                  <c:v>22.610526315789475</c:v>
                </c:pt>
                <c:pt idx="39">
                  <c:v>20.90028409090909</c:v>
                </c:pt>
                <c:pt idx="40">
                  <c:v>23.781428571428574</c:v>
                </c:pt>
                <c:pt idx="41">
                  <c:v>23.493750000000002</c:v>
                </c:pt>
                <c:pt idx="42">
                  <c:v>12.000176886792456</c:v>
                </c:pt>
                <c:pt idx="43">
                  <c:v>12.340151515151517</c:v>
                </c:pt>
                <c:pt idx="44">
                  <c:v>12.720187500000002</c:v>
                </c:pt>
                <c:pt idx="45">
                  <c:v>12.437867647058825</c:v>
                </c:pt>
                <c:pt idx="46">
                  <c:v>12.230949519230773</c:v>
                </c:pt>
                <c:pt idx="47">
                  <c:v>12.940592783505158</c:v>
                </c:pt>
                <c:pt idx="48">
                  <c:v>12.437867647058825</c:v>
                </c:pt>
                <c:pt idx="49">
                  <c:v>12.466071428571432</c:v>
                </c:pt>
                <c:pt idx="50">
                  <c:v>12.101862980769232</c:v>
                </c:pt>
                <c:pt idx="51">
                  <c:v>12.339154411764708</c:v>
                </c:pt>
              </c:numCache>
            </c:numRef>
          </c:yVal>
          <c:smooth val="0"/>
        </c:ser>
        <c:axId val="9351918"/>
        <c:axId val="17058399"/>
      </c:scatterChart>
      <c:valAx>
        <c:axId val="93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beam intensity [10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+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8399"/>
        <c:crosses val="autoZero"/>
        <c:crossBetween val="midCat"/>
        <c:dispUnits/>
      </c:valAx>
      <c:valAx>
        <c:axId val="1705839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SEM charges per primary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519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PSI 7/11 </a:t>
            </a:r>
            <a:r>
              <a:rPr lang="en-US" cap="none" sz="1975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BLMI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 Voltage scan 250 MeV</a:t>
            </a:r>
          </a:p>
        </c:rich>
      </c:tx>
      <c:layout>
        <c:manualLayout>
          <c:xMode val="factor"/>
          <c:yMode val="factor"/>
          <c:x val="0.0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925"/>
          <c:w val="0.934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v>positive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Sheet1!$A$39:$A$45</c:f>
              <c:numCache>
                <c:ptCount val="7"/>
                <c:pt idx="0">
                  <c:v>1500</c:v>
                </c:pt>
                <c:pt idx="1">
                  <c:v>1250</c:v>
                </c:pt>
                <c:pt idx="2">
                  <c:v>500</c:v>
                </c:pt>
                <c:pt idx="3">
                  <c:v>250</c:v>
                </c:pt>
                <c:pt idx="4">
                  <c:v>125</c:v>
                </c:pt>
                <c:pt idx="5">
                  <c:v>60</c:v>
                </c:pt>
                <c:pt idx="6">
                  <c:v>30</c:v>
                </c:pt>
              </c:numCache>
            </c:numRef>
          </c:xVal>
          <c:yVal>
            <c:numRef>
              <c:f>Sheet1!$G$39:$G$45</c:f>
              <c:numCache>
                <c:ptCount val="7"/>
                <c:pt idx="0">
                  <c:v>230.24298183533853</c:v>
                </c:pt>
                <c:pt idx="1">
                  <c:v>230.24298183533853</c:v>
                </c:pt>
                <c:pt idx="2">
                  <c:v>230.24298183533853</c:v>
                </c:pt>
                <c:pt idx="3">
                  <c:v>228.9848234646536</c:v>
                </c:pt>
                <c:pt idx="4">
                  <c:v>225.21034835259886</c:v>
                </c:pt>
                <c:pt idx="5">
                  <c:v>179.91664700794212</c:v>
                </c:pt>
                <c:pt idx="6">
                  <c:v>113.23425336164189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Sheet1!$A$24:$A$33</c:f>
              <c:numCache>
                <c:ptCount val="10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750</c:v>
                </c:pt>
                <c:pt idx="5">
                  <c:v>500</c:v>
                </c:pt>
                <c:pt idx="6">
                  <c:v>250</c:v>
                </c:pt>
                <c:pt idx="7">
                  <c:v>125</c:v>
                </c:pt>
                <c:pt idx="8">
                  <c:v>60</c:v>
                </c:pt>
                <c:pt idx="9">
                  <c:v>30</c:v>
                </c:pt>
              </c:numCache>
            </c:numRef>
          </c:xVal>
          <c:yVal>
            <c:numRef>
              <c:f>Sheet1!$G$24:$G$33</c:f>
              <c:numCache>
                <c:ptCount val="10"/>
                <c:pt idx="0">
                  <c:v>225.21034835259886</c:v>
                </c:pt>
                <c:pt idx="1">
                  <c:v>223.95218998191396</c:v>
                </c:pt>
                <c:pt idx="2">
                  <c:v>221.43587324054417</c:v>
                </c:pt>
                <c:pt idx="3">
                  <c:v>220.17771486985922</c:v>
                </c:pt>
                <c:pt idx="4">
                  <c:v>220.17771486985922</c:v>
                </c:pt>
                <c:pt idx="5">
                  <c:v>221.43587324054417</c:v>
                </c:pt>
                <c:pt idx="6">
                  <c:v>216.40323975780447</c:v>
                </c:pt>
                <c:pt idx="7">
                  <c:v>198.78902256821578</c:v>
                </c:pt>
                <c:pt idx="8">
                  <c:v>88.0710859479437</c:v>
                </c:pt>
                <c:pt idx="9">
                  <c:v>8.80710859479437</c:v>
                </c:pt>
              </c:numCache>
            </c:numRef>
          </c:yVal>
          <c:smooth val="0"/>
        </c:ser>
        <c:axId val="19307864"/>
        <c:axId val="39553049"/>
      </c:scatterChart>
      <c:valAx>
        <c:axId val="19307864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BLMI HV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53049"/>
        <c:crosses val="autoZero"/>
        <c:crossBetween val="midCat"/>
        <c:dispUnits/>
      </c:valAx>
      <c:valAx>
        <c:axId val="39553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charges / primary / cm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3078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6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5"/>
          <c:w val="0.96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BLMI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Sheet1!$A$24:$A$33</c:f>
              <c:numCache>
                <c:ptCount val="10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750</c:v>
                </c:pt>
                <c:pt idx="5">
                  <c:v>500</c:v>
                </c:pt>
                <c:pt idx="6">
                  <c:v>250</c:v>
                </c:pt>
                <c:pt idx="7">
                  <c:v>125</c:v>
                </c:pt>
                <c:pt idx="8">
                  <c:v>60</c:v>
                </c:pt>
                <c:pt idx="9">
                  <c:v>30</c:v>
                </c:pt>
              </c:numCache>
            </c:numRef>
          </c:xVal>
          <c:yVal>
            <c:numRef>
              <c:f>Sheet1!$C$24:$C$33</c:f>
              <c:numCache>
                <c:ptCount val="10"/>
                <c:pt idx="0">
                  <c:v>-17.9</c:v>
                </c:pt>
                <c:pt idx="1">
                  <c:v>-17.8</c:v>
                </c:pt>
                <c:pt idx="2">
                  <c:v>-17.6</c:v>
                </c:pt>
                <c:pt idx="3">
                  <c:v>-17.5</c:v>
                </c:pt>
                <c:pt idx="4">
                  <c:v>-17.5</c:v>
                </c:pt>
                <c:pt idx="5">
                  <c:v>-17.6</c:v>
                </c:pt>
                <c:pt idx="6">
                  <c:v>-17.2</c:v>
                </c:pt>
                <c:pt idx="7">
                  <c:v>-15.8</c:v>
                </c:pt>
                <c:pt idx="8">
                  <c:v>-7</c:v>
                </c:pt>
                <c:pt idx="9">
                  <c:v>-0.7</c:v>
                </c:pt>
              </c:numCache>
            </c:numRef>
          </c:yVal>
          <c:smooth val="0"/>
        </c:ser>
        <c:ser>
          <c:idx val="2"/>
          <c:order val="1"/>
          <c:tx>
            <c:v>charges/prim/cm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Sheet1!$A$24:$A$33</c:f>
              <c:numCache>
                <c:ptCount val="10"/>
                <c:pt idx="0">
                  <c:v>1500</c:v>
                </c:pt>
                <c:pt idx="1">
                  <c:v>1250</c:v>
                </c:pt>
                <c:pt idx="2">
                  <c:v>1000</c:v>
                </c:pt>
                <c:pt idx="3">
                  <c:v>750</c:v>
                </c:pt>
                <c:pt idx="4">
                  <c:v>750</c:v>
                </c:pt>
                <c:pt idx="5">
                  <c:v>500</c:v>
                </c:pt>
                <c:pt idx="6">
                  <c:v>250</c:v>
                </c:pt>
                <c:pt idx="7">
                  <c:v>125</c:v>
                </c:pt>
                <c:pt idx="8">
                  <c:v>60</c:v>
                </c:pt>
                <c:pt idx="9">
                  <c:v>30</c:v>
                </c:pt>
              </c:numCache>
            </c:numRef>
          </c:xVal>
          <c:yVal>
            <c:numRef>
              <c:f>Sheet1!$G$24:$G$33</c:f>
              <c:numCache>
                <c:ptCount val="10"/>
                <c:pt idx="0">
                  <c:v>225.21034835259886</c:v>
                </c:pt>
                <c:pt idx="1">
                  <c:v>223.95218998191396</c:v>
                </c:pt>
                <c:pt idx="2">
                  <c:v>221.43587324054417</c:v>
                </c:pt>
                <c:pt idx="3">
                  <c:v>220.17771486985922</c:v>
                </c:pt>
                <c:pt idx="4">
                  <c:v>220.17771486985922</c:v>
                </c:pt>
                <c:pt idx="5">
                  <c:v>221.43587324054417</c:v>
                </c:pt>
                <c:pt idx="6">
                  <c:v>216.40323975780447</c:v>
                </c:pt>
                <c:pt idx="7">
                  <c:v>198.78902256821578</c:v>
                </c:pt>
                <c:pt idx="8">
                  <c:v>88.0710859479437</c:v>
                </c:pt>
                <c:pt idx="9">
                  <c:v>8.80710859479437</c:v>
                </c:pt>
              </c:numCache>
            </c:numRef>
          </c:yVal>
          <c:smooth val="0"/>
        </c:ser>
        <c:axId val="66719706"/>
        <c:axId val="63606443"/>
      </c:scatterChart>
      <c:valAx>
        <c:axId val="66719706"/>
        <c:scaling>
          <c:orientation val="minMax"/>
          <c:max val="1500"/>
        </c:scaling>
        <c:axPos val="b"/>
        <c:delete val="0"/>
        <c:numFmt formatCode="General" sourceLinked="1"/>
        <c:majorTickMark val="out"/>
        <c:minorTickMark val="none"/>
        <c:tickLblPos val="nextTo"/>
        <c:crossAx val="63606443"/>
        <c:crosses val="autoZero"/>
        <c:crossBetween val="midCat"/>
        <c:dispUnits/>
      </c:valAx>
      <c:valAx>
        <c:axId val="63606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197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3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75"/>
          <c:w val="0.93475"/>
          <c:h val="0.895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Sheet1!$A$39:$A$45</c:f>
              <c:numCache>
                <c:ptCount val="7"/>
                <c:pt idx="0">
                  <c:v>1500</c:v>
                </c:pt>
                <c:pt idx="1">
                  <c:v>1250</c:v>
                </c:pt>
                <c:pt idx="2">
                  <c:v>500</c:v>
                </c:pt>
                <c:pt idx="3">
                  <c:v>250</c:v>
                </c:pt>
                <c:pt idx="4">
                  <c:v>125</c:v>
                </c:pt>
                <c:pt idx="5">
                  <c:v>60</c:v>
                </c:pt>
                <c:pt idx="6">
                  <c:v>30</c:v>
                </c:pt>
              </c:numCache>
            </c:numRef>
          </c:xVal>
          <c:yVal>
            <c:numRef>
              <c:f>Sheet1!$C$39:$C$45</c:f>
              <c:numCache>
                <c:ptCount val="7"/>
                <c:pt idx="0">
                  <c:v>18.3</c:v>
                </c:pt>
                <c:pt idx="1">
                  <c:v>18.3</c:v>
                </c:pt>
                <c:pt idx="2">
                  <c:v>18.3</c:v>
                </c:pt>
                <c:pt idx="3">
                  <c:v>18.2</c:v>
                </c:pt>
                <c:pt idx="4">
                  <c:v>17.9</c:v>
                </c:pt>
                <c:pt idx="5">
                  <c:v>14.3</c:v>
                </c:pt>
                <c:pt idx="6">
                  <c:v>9</c:v>
                </c:pt>
              </c:numCache>
            </c:numRef>
          </c:yVal>
          <c:smooth val="0"/>
        </c:ser>
        <c:axId val="35587076"/>
        <c:axId val="51848229"/>
      </c:scatterChart>
      <c:valAx>
        <c:axId val="3558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8229"/>
        <c:crosses val="autoZero"/>
        <c:crossBetween val="midCat"/>
        <c:dispUnits/>
      </c:valAx>
      <c:valAx>
        <c:axId val="51848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870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Sheet1!$A$52:$A$56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Sheet1!$C$51:$C$56</c:f>
              <c:numCache>
                <c:ptCount val="6"/>
                <c:pt idx="1">
                  <c:v>-17</c:v>
                </c:pt>
                <c:pt idx="2">
                  <c:v>-15.1</c:v>
                </c:pt>
                <c:pt idx="3">
                  <c:v>-15.1</c:v>
                </c:pt>
                <c:pt idx="4">
                  <c:v>-11.4</c:v>
                </c:pt>
                <c:pt idx="5">
                  <c:v>-0.78</c:v>
                </c:pt>
              </c:numCache>
            </c:numRef>
          </c:yVal>
          <c:smooth val="0"/>
        </c:ser>
        <c:axId val="63980878"/>
        <c:axId val="38956991"/>
      </c:scatterChart>
      <c:val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56991"/>
        <c:crosses val="autoZero"/>
        <c:crossBetween val="midCat"/>
        <c:dispUnits/>
      </c:valAx>
      <c:valAx>
        <c:axId val="38956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80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Sheet1!$A$62:$A$66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Sheet1!$C$62:$C$66</c:f>
              <c:numCache>
                <c:ptCount val="5"/>
                <c:pt idx="0">
                  <c:v>-3.53</c:v>
                </c:pt>
                <c:pt idx="1">
                  <c:v>-3.21</c:v>
                </c:pt>
                <c:pt idx="2">
                  <c:v>-3.17</c:v>
                </c:pt>
                <c:pt idx="3">
                  <c:v>-3.38</c:v>
                </c:pt>
                <c:pt idx="4">
                  <c:v>-4.26</c:v>
                </c:pt>
              </c:numCache>
            </c:numRef>
          </c:yVal>
          <c:smooth val="0"/>
        </c:ser>
        <c:axId val="15068600"/>
        <c:axId val="1399673"/>
      </c:scatterChart>
      <c:valAx>
        <c:axId val="150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673"/>
        <c:crosses val="autoZero"/>
        <c:crossBetween val="midCat"/>
        <c:dispUnits/>
      </c:valAx>
      <c:valAx>
        <c:axId val="1399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8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Sheet1!$A$73:$A$77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Sheet1!$C$73:$C$77</c:f>
              <c:numCache>
                <c:ptCount val="5"/>
                <c:pt idx="0">
                  <c:v>-3.4</c:v>
                </c:pt>
                <c:pt idx="1">
                  <c:v>-2.9</c:v>
                </c:pt>
                <c:pt idx="2">
                  <c:v>-2.81</c:v>
                </c:pt>
                <c:pt idx="3">
                  <c:v>-2.8</c:v>
                </c:pt>
                <c:pt idx="4">
                  <c:v>-3.3</c:v>
                </c:pt>
              </c:numCache>
            </c:numRef>
          </c:yVal>
          <c:smooth val="0"/>
        </c:ser>
        <c:axId val="12597058"/>
        <c:axId val="46264659"/>
      </c:scatterChart>
      <c:valAx>
        <c:axId val="1259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64659"/>
        <c:crosses val="autoZero"/>
        <c:crossBetween val="midCat"/>
        <c:dispUnits/>
      </c:valAx>
      <c:valAx>
        <c:axId val="46264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97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7"/>
          <c:w val="0.72625"/>
          <c:h val="0.88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Sheet1!$A$84:$A$88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Sheet1!$C$84:$C$88</c:f>
              <c:numCache>
                <c:ptCount val="5"/>
                <c:pt idx="0">
                  <c:v>-1.38</c:v>
                </c:pt>
                <c:pt idx="1">
                  <c:v>-1.31</c:v>
                </c:pt>
                <c:pt idx="2">
                  <c:v>-1.2</c:v>
                </c:pt>
                <c:pt idx="3">
                  <c:v>-1.13</c:v>
                </c:pt>
                <c:pt idx="4">
                  <c:v>-1.26</c:v>
                </c:pt>
              </c:numCache>
            </c:numRef>
          </c:yVal>
          <c:smooth val="0"/>
        </c:ser>
        <c:axId val="13728748"/>
        <c:axId val="56449869"/>
      </c:scatterChart>
      <c:valAx>
        <c:axId val="1372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49869"/>
        <c:crosses val="autoZero"/>
        <c:crossBetween val="midCat"/>
        <c:dispUnits/>
      </c:valAx>
      <c:valAx>
        <c:axId val="5644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28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4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Sheet1!$A$95:$A$99</c:f>
              <c:numCache>
                <c:ptCount val="5"/>
                <c:pt idx="0">
                  <c:v>250</c:v>
                </c:pt>
                <c:pt idx="1">
                  <c:v>200</c:v>
                </c:pt>
                <c:pt idx="2">
                  <c:v>150</c:v>
                </c:pt>
                <c:pt idx="3">
                  <c:v>100</c:v>
                </c:pt>
                <c:pt idx="4">
                  <c:v>60</c:v>
                </c:pt>
              </c:numCache>
            </c:numRef>
          </c:xVal>
          <c:yVal>
            <c:numRef>
              <c:f>Sheet1!$C$95:$C$99</c:f>
              <c:numCache>
                <c:ptCount val="5"/>
                <c:pt idx="0">
                  <c:v>-0.443</c:v>
                </c:pt>
                <c:pt idx="1">
                  <c:v>-0.42</c:v>
                </c:pt>
                <c:pt idx="2">
                  <c:v>-0.361</c:v>
                </c:pt>
                <c:pt idx="3">
                  <c:v>-0.303</c:v>
                </c:pt>
                <c:pt idx="4">
                  <c:v>-0.29</c:v>
                </c:pt>
              </c:numCache>
            </c:numRef>
          </c:yVal>
          <c:smooth val="0"/>
        </c:ser>
        <c:axId val="38286774"/>
        <c:axId val="9036647"/>
      </c:scatterChart>
      <c:valAx>
        <c:axId val="382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36647"/>
        <c:crosses val="autoZero"/>
        <c:crossBetween val="midCat"/>
        <c:dispUnits/>
      </c:valAx>
      <c:valAx>
        <c:axId val="9036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86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126</xdr:row>
      <xdr:rowOff>9525</xdr:rowOff>
    </xdr:from>
    <xdr:to>
      <xdr:col>19</xdr:col>
      <xdr:colOff>133350</xdr:colOff>
      <xdr:row>137</xdr:row>
      <xdr:rowOff>133350</xdr:rowOff>
    </xdr:to>
    <xdr:graphicFrame>
      <xdr:nvGraphicFramePr>
        <xdr:cNvPr id="1" name="Chart 1"/>
        <xdr:cNvGraphicFramePr/>
      </xdr:nvGraphicFramePr>
      <xdr:xfrm>
        <a:off x="8696325" y="20412075"/>
        <a:ext cx="33718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110</xdr:row>
      <xdr:rowOff>142875</xdr:rowOff>
    </xdr:from>
    <xdr:to>
      <xdr:col>13</xdr:col>
      <xdr:colOff>19050</xdr:colOff>
      <xdr:row>124</xdr:row>
      <xdr:rowOff>28575</xdr:rowOff>
    </xdr:to>
    <xdr:graphicFrame>
      <xdr:nvGraphicFramePr>
        <xdr:cNvPr id="2" name="Chart 4"/>
        <xdr:cNvGraphicFramePr/>
      </xdr:nvGraphicFramePr>
      <xdr:xfrm>
        <a:off x="5486400" y="17954625"/>
        <a:ext cx="28098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22</xdr:row>
      <xdr:rowOff>9525</xdr:rowOff>
    </xdr:from>
    <xdr:to>
      <xdr:col>14</xdr:col>
      <xdr:colOff>171450</xdr:colOff>
      <xdr:row>33</xdr:row>
      <xdr:rowOff>28575</xdr:rowOff>
    </xdr:to>
    <xdr:graphicFrame>
      <xdr:nvGraphicFramePr>
        <xdr:cNvPr id="3" name="Chart 7"/>
        <xdr:cNvGraphicFramePr/>
      </xdr:nvGraphicFramePr>
      <xdr:xfrm>
        <a:off x="5448300" y="3571875"/>
        <a:ext cx="360997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</xdr:colOff>
      <xdr:row>34</xdr:row>
      <xdr:rowOff>57150</xdr:rowOff>
    </xdr:from>
    <xdr:to>
      <xdr:col>13</xdr:col>
      <xdr:colOff>0</xdr:colOff>
      <xdr:row>46</xdr:row>
      <xdr:rowOff>28575</xdr:rowOff>
    </xdr:to>
    <xdr:graphicFrame>
      <xdr:nvGraphicFramePr>
        <xdr:cNvPr id="4" name="Chart 8"/>
        <xdr:cNvGraphicFramePr/>
      </xdr:nvGraphicFramePr>
      <xdr:xfrm>
        <a:off x="5267325" y="5562600"/>
        <a:ext cx="30099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276225</xdr:colOff>
      <xdr:row>47</xdr:row>
      <xdr:rowOff>9525</xdr:rowOff>
    </xdr:from>
    <xdr:to>
      <xdr:col>13</xdr:col>
      <xdr:colOff>561975</xdr:colOff>
      <xdr:row>58</xdr:row>
      <xdr:rowOff>28575</xdr:rowOff>
    </xdr:to>
    <xdr:graphicFrame>
      <xdr:nvGraphicFramePr>
        <xdr:cNvPr id="5" name="Chart 9"/>
        <xdr:cNvGraphicFramePr/>
      </xdr:nvGraphicFramePr>
      <xdr:xfrm>
        <a:off x="5505450" y="7620000"/>
        <a:ext cx="33337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476250</xdr:colOff>
      <xdr:row>58</xdr:row>
      <xdr:rowOff>38100</xdr:rowOff>
    </xdr:from>
    <xdr:to>
      <xdr:col>13</xdr:col>
      <xdr:colOff>200025</xdr:colOff>
      <xdr:row>68</xdr:row>
      <xdr:rowOff>19050</xdr:rowOff>
    </xdr:to>
    <xdr:graphicFrame>
      <xdr:nvGraphicFramePr>
        <xdr:cNvPr id="6" name="Chart 10"/>
        <xdr:cNvGraphicFramePr/>
      </xdr:nvGraphicFramePr>
      <xdr:xfrm>
        <a:off x="5705475" y="9429750"/>
        <a:ext cx="2771775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466725</xdr:colOff>
      <xdr:row>68</xdr:row>
      <xdr:rowOff>142875</xdr:rowOff>
    </xdr:from>
    <xdr:to>
      <xdr:col>15</xdr:col>
      <xdr:colOff>19050</xdr:colOff>
      <xdr:row>79</xdr:row>
      <xdr:rowOff>9525</xdr:rowOff>
    </xdr:to>
    <xdr:graphicFrame>
      <xdr:nvGraphicFramePr>
        <xdr:cNvPr id="7" name="Chart 11"/>
        <xdr:cNvGraphicFramePr/>
      </xdr:nvGraphicFramePr>
      <xdr:xfrm>
        <a:off x="6305550" y="11153775"/>
        <a:ext cx="320992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342900</xdr:colOff>
      <xdr:row>79</xdr:row>
      <xdr:rowOff>133350</xdr:rowOff>
    </xdr:from>
    <xdr:to>
      <xdr:col>14</xdr:col>
      <xdr:colOff>600075</xdr:colOff>
      <xdr:row>90</xdr:row>
      <xdr:rowOff>19050</xdr:rowOff>
    </xdr:to>
    <xdr:graphicFrame>
      <xdr:nvGraphicFramePr>
        <xdr:cNvPr id="8" name="Chart 12"/>
        <xdr:cNvGraphicFramePr/>
      </xdr:nvGraphicFramePr>
      <xdr:xfrm>
        <a:off x="6181725" y="12925425"/>
        <a:ext cx="3305175" cy="1666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190500</xdr:colOff>
      <xdr:row>91</xdr:row>
      <xdr:rowOff>66675</xdr:rowOff>
    </xdr:from>
    <xdr:to>
      <xdr:col>14</xdr:col>
      <xdr:colOff>381000</xdr:colOff>
      <xdr:row>100</xdr:row>
      <xdr:rowOff>142875</xdr:rowOff>
    </xdr:to>
    <xdr:graphicFrame>
      <xdr:nvGraphicFramePr>
        <xdr:cNvPr id="9" name="Chart 13"/>
        <xdr:cNvGraphicFramePr/>
      </xdr:nvGraphicFramePr>
      <xdr:xfrm>
        <a:off x="6029325" y="14801850"/>
        <a:ext cx="3238500" cy="1533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126</xdr:row>
      <xdr:rowOff>0</xdr:rowOff>
    </xdr:from>
    <xdr:to>
      <xdr:col>12</xdr:col>
      <xdr:colOff>381000</xdr:colOff>
      <xdr:row>139</xdr:row>
      <xdr:rowOff>57150</xdr:rowOff>
    </xdr:to>
    <xdr:graphicFrame>
      <xdr:nvGraphicFramePr>
        <xdr:cNvPr id="10" name="Chart 14"/>
        <xdr:cNvGraphicFramePr/>
      </xdr:nvGraphicFramePr>
      <xdr:xfrm>
        <a:off x="5229225" y="20402550"/>
        <a:ext cx="28194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133350</xdr:colOff>
      <xdr:row>142</xdr:row>
      <xdr:rowOff>66675</xdr:rowOff>
    </xdr:from>
    <xdr:to>
      <xdr:col>12</xdr:col>
      <xdr:colOff>523875</xdr:colOff>
      <xdr:row>155</xdr:row>
      <xdr:rowOff>133350</xdr:rowOff>
    </xdr:to>
    <xdr:graphicFrame>
      <xdr:nvGraphicFramePr>
        <xdr:cNvPr id="11" name="Chart 15"/>
        <xdr:cNvGraphicFramePr/>
      </xdr:nvGraphicFramePr>
      <xdr:xfrm>
        <a:off x="5362575" y="23060025"/>
        <a:ext cx="282892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159</xdr:row>
      <xdr:rowOff>0</xdr:rowOff>
    </xdr:from>
    <xdr:to>
      <xdr:col>14</xdr:col>
      <xdr:colOff>171450</xdr:colOff>
      <xdr:row>176</xdr:row>
      <xdr:rowOff>38100</xdr:rowOff>
    </xdr:to>
    <xdr:graphicFrame>
      <xdr:nvGraphicFramePr>
        <xdr:cNvPr id="12" name="Chart 16"/>
        <xdr:cNvGraphicFramePr/>
      </xdr:nvGraphicFramePr>
      <xdr:xfrm>
        <a:off x="5229225" y="25746075"/>
        <a:ext cx="3829050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183</xdr:row>
      <xdr:rowOff>0</xdr:rowOff>
    </xdr:from>
    <xdr:to>
      <xdr:col>13</xdr:col>
      <xdr:colOff>581025</xdr:colOff>
      <xdr:row>199</xdr:row>
      <xdr:rowOff>0</xdr:rowOff>
    </xdr:to>
    <xdr:graphicFrame>
      <xdr:nvGraphicFramePr>
        <xdr:cNvPr id="13" name="Chart 17"/>
        <xdr:cNvGraphicFramePr/>
      </xdr:nvGraphicFramePr>
      <xdr:xfrm>
        <a:off x="5229225" y="29632275"/>
        <a:ext cx="362902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9525</xdr:colOff>
      <xdr:row>201</xdr:row>
      <xdr:rowOff>19050</xdr:rowOff>
    </xdr:from>
    <xdr:to>
      <xdr:col>13</xdr:col>
      <xdr:colOff>590550</xdr:colOff>
      <xdr:row>219</xdr:row>
      <xdr:rowOff>85725</xdr:rowOff>
    </xdr:to>
    <xdr:graphicFrame>
      <xdr:nvGraphicFramePr>
        <xdr:cNvPr id="14" name="Chart 18"/>
        <xdr:cNvGraphicFramePr/>
      </xdr:nvGraphicFramePr>
      <xdr:xfrm>
        <a:off x="5238750" y="32565975"/>
        <a:ext cx="3629025" cy="2981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66675</xdr:colOff>
      <xdr:row>23</xdr:row>
      <xdr:rowOff>123825</xdr:rowOff>
    </xdr:from>
    <xdr:to>
      <xdr:col>18</xdr:col>
      <xdr:colOff>485775</xdr:colOff>
      <xdr:row>47</xdr:row>
      <xdr:rowOff>66675</xdr:rowOff>
    </xdr:to>
    <xdr:graphicFrame>
      <xdr:nvGraphicFramePr>
        <xdr:cNvPr id="15" name="Chart 19"/>
        <xdr:cNvGraphicFramePr/>
      </xdr:nvGraphicFramePr>
      <xdr:xfrm>
        <a:off x="6515100" y="3848100"/>
        <a:ext cx="5295900" cy="3829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209550</xdr:colOff>
      <xdr:row>47</xdr:row>
      <xdr:rowOff>114300</xdr:rowOff>
    </xdr:from>
    <xdr:to>
      <xdr:col>15</xdr:col>
      <xdr:colOff>76200</xdr:colOff>
      <xdr:row>70</xdr:row>
      <xdr:rowOff>9525</xdr:rowOff>
    </xdr:to>
    <xdr:graphicFrame>
      <xdr:nvGraphicFramePr>
        <xdr:cNvPr id="16" name="Chart 20"/>
        <xdr:cNvGraphicFramePr/>
      </xdr:nvGraphicFramePr>
      <xdr:xfrm>
        <a:off x="6048375" y="7724775"/>
        <a:ext cx="3524250" cy="3619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8</xdr:col>
      <xdr:colOff>314325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8575" y="228600"/>
        <a:ext cx="51625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8</xdr:col>
      <xdr:colOff>209550</xdr:colOff>
      <xdr:row>81</xdr:row>
      <xdr:rowOff>76200</xdr:rowOff>
    </xdr:to>
    <xdr:graphicFrame>
      <xdr:nvGraphicFramePr>
        <xdr:cNvPr id="2" name="Chart 2"/>
        <xdr:cNvGraphicFramePr/>
      </xdr:nvGraphicFramePr>
      <xdr:xfrm>
        <a:off x="0" y="9153525"/>
        <a:ext cx="5086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83</xdr:row>
      <xdr:rowOff>9525</xdr:rowOff>
    </xdr:from>
    <xdr:to>
      <xdr:col>8</xdr:col>
      <xdr:colOff>523875</xdr:colOff>
      <xdr:row>110</xdr:row>
      <xdr:rowOff>114300</xdr:rowOff>
    </xdr:to>
    <xdr:graphicFrame>
      <xdr:nvGraphicFramePr>
        <xdr:cNvPr id="3" name="Chart 3"/>
        <xdr:cNvGraphicFramePr/>
      </xdr:nvGraphicFramePr>
      <xdr:xfrm>
        <a:off x="28575" y="13449300"/>
        <a:ext cx="537210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112</xdr:row>
      <xdr:rowOff>142875</xdr:rowOff>
    </xdr:from>
    <xdr:to>
      <xdr:col>8</xdr:col>
      <xdr:colOff>552450</xdr:colOff>
      <xdr:row>139</xdr:row>
      <xdr:rowOff>152400</xdr:rowOff>
    </xdr:to>
    <xdr:graphicFrame>
      <xdr:nvGraphicFramePr>
        <xdr:cNvPr id="4" name="Chart 5"/>
        <xdr:cNvGraphicFramePr/>
      </xdr:nvGraphicFramePr>
      <xdr:xfrm>
        <a:off x="9525" y="18278475"/>
        <a:ext cx="5419725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141</xdr:row>
      <xdr:rowOff>104775</xdr:rowOff>
    </xdr:from>
    <xdr:to>
      <xdr:col>8</xdr:col>
      <xdr:colOff>533400</xdr:colOff>
      <xdr:row>166</xdr:row>
      <xdr:rowOff>142875</xdr:rowOff>
    </xdr:to>
    <xdr:graphicFrame>
      <xdr:nvGraphicFramePr>
        <xdr:cNvPr id="5" name="Chart 7"/>
        <xdr:cNvGraphicFramePr/>
      </xdr:nvGraphicFramePr>
      <xdr:xfrm>
        <a:off x="0" y="22936200"/>
        <a:ext cx="541020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8</xdr:col>
      <xdr:colOff>571500</xdr:colOff>
      <xdr:row>55</xdr:row>
      <xdr:rowOff>57150</xdr:rowOff>
    </xdr:to>
    <xdr:graphicFrame>
      <xdr:nvGraphicFramePr>
        <xdr:cNvPr id="6" name="Chart 9"/>
        <xdr:cNvGraphicFramePr/>
      </xdr:nvGraphicFramePr>
      <xdr:xfrm>
        <a:off x="9525" y="4533900"/>
        <a:ext cx="5438775" cy="4429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rn.ch\dfs\Users\d\dkramer\BLM\data\psb05\psb_281005_SEMelectronics_data_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F1" t="str">
            <v>1000V</v>
          </cell>
        </row>
        <row r="3">
          <cell r="B3">
            <v>212</v>
          </cell>
          <cell r="E3">
            <v>12.000176886792456</v>
          </cell>
          <cell r="F3">
            <v>80</v>
          </cell>
          <cell r="I3">
            <v>21.480000000000004</v>
          </cell>
          <cell r="J3">
            <v>44</v>
          </cell>
          <cell r="M3">
            <v>22.425852272727276</v>
          </cell>
          <cell r="N3">
            <v>26</v>
          </cell>
          <cell r="Q3">
            <v>23.75192307692308</v>
          </cell>
          <cell r="R3">
            <v>196</v>
          </cell>
          <cell r="U3">
            <v>12.260586734693877</v>
          </cell>
        </row>
        <row r="4">
          <cell r="B4">
            <v>198</v>
          </cell>
          <cell r="E4">
            <v>12.340151515151517</v>
          </cell>
          <cell r="F4">
            <v>88</v>
          </cell>
          <cell r="I4">
            <v>17.69659090909091</v>
          </cell>
          <cell r="J4">
            <v>43</v>
          </cell>
          <cell r="M4">
            <v>21.074127906976745</v>
          </cell>
          <cell r="N4">
            <v>41</v>
          </cell>
          <cell r="Q4">
            <v>20.62865853658537</v>
          </cell>
          <cell r="R4">
            <v>156</v>
          </cell>
          <cell r="U4">
            <v>13.425</v>
          </cell>
        </row>
        <row r="5">
          <cell r="B5">
            <v>200</v>
          </cell>
          <cell r="E5">
            <v>12.720187500000002</v>
          </cell>
          <cell r="F5">
            <v>74</v>
          </cell>
          <cell r="I5">
            <v>19.13969594594595</v>
          </cell>
          <cell r="J5">
            <v>41</v>
          </cell>
          <cell r="M5">
            <v>21.774695121951222</v>
          </cell>
          <cell r="N5">
            <v>25</v>
          </cell>
          <cell r="Q5">
            <v>27.6555</v>
          </cell>
          <cell r="R5">
            <v>219</v>
          </cell>
          <cell r="U5">
            <v>12.015068493150686</v>
          </cell>
        </row>
        <row r="6">
          <cell r="B6">
            <v>204</v>
          </cell>
          <cell r="E6">
            <v>12.437867647058825</v>
          </cell>
          <cell r="F6">
            <v>68</v>
          </cell>
          <cell r="I6">
            <v>21.124632352941177</v>
          </cell>
          <cell r="J6">
            <v>42</v>
          </cell>
          <cell r="M6">
            <v>20.936607142857145</v>
          </cell>
          <cell r="N6">
            <v>21</v>
          </cell>
          <cell r="Q6">
            <v>30.36607142857143</v>
          </cell>
          <cell r="R6">
            <v>210</v>
          </cell>
          <cell r="U6">
            <v>12.402142857142858</v>
          </cell>
        </row>
        <row r="7">
          <cell r="B7">
            <v>208</v>
          </cell>
          <cell r="E7">
            <v>12.230949519230773</v>
          </cell>
          <cell r="F7">
            <v>72</v>
          </cell>
          <cell r="I7">
            <v>20.510416666666668</v>
          </cell>
          <cell r="J7">
            <v>33</v>
          </cell>
          <cell r="M7">
            <v>24.00227272727273</v>
          </cell>
          <cell r="N7">
            <v>26</v>
          </cell>
          <cell r="Q7">
            <v>25.559134615384625</v>
          </cell>
          <cell r="R7">
            <v>182</v>
          </cell>
          <cell r="U7">
            <v>12.798008241758245</v>
          </cell>
        </row>
        <row r="8">
          <cell r="B8">
            <v>194</v>
          </cell>
          <cell r="E8">
            <v>12.940592783505158</v>
          </cell>
          <cell r="F8">
            <v>59</v>
          </cell>
          <cell r="I8">
            <v>21.730296610169493</v>
          </cell>
          <cell r="J8">
            <v>30</v>
          </cell>
          <cell r="M8">
            <v>26.17875</v>
          </cell>
          <cell r="N8">
            <v>24</v>
          </cell>
          <cell r="Q8">
            <v>28.528125</v>
          </cell>
          <cell r="R8">
            <v>207</v>
          </cell>
          <cell r="U8">
            <v>12.322463768115941</v>
          </cell>
        </row>
        <row r="9">
          <cell r="B9">
            <v>204</v>
          </cell>
          <cell r="E9">
            <v>12.437867647058825</v>
          </cell>
          <cell r="F9">
            <v>66</v>
          </cell>
          <cell r="I9">
            <v>21.052840909090914</v>
          </cell>
          <cell r="J9">
            <v>36</v>
          </cell>
          <cell r="M9">
            <v>23.307291666666664</v>
          </cell>
          <cell r="N9">
            <v>24</v>
          </cell>
          <cell r="Q9">
            <v>28.528125</v>
          </cell>
        </row>
        <row r="10">
          <cell r="B10">
            <v>182</v>
          </cell>
          <cell r="E10">
            <v>12.466071428571432</v>
          </cell>
          <cell r="F10">
            <v>71</v>
          </cell>
          <cell r="I10">
            <v>20.70475352112676</v>
          </cell>
          <cell r="J10">
            <v>37</v>
          </cell>
          <cell r="M10">
            <v>25.94290540540541</v>
          </cell>
          <cell r="N10">
            <v>36</v>
          </cell>
          <cell r="Q10">
            <v>23.493750000000002</v>
          </cell>
        </row>
        <row r="11">
          <cell r="B11">
            <v>208</v>
          </cell>
          <cell r="E11">
            <v>12.101862980769232</v>
          </cell>
          <cell r="F11">
            <v>76</v>
          </cell>
          <cell r="I11">
            <v>18.72434210526316</v>
          </cell>
          <cell r="J11">
            <v>30</v>
          </cell>
          <cell r="M11">
            <v>24.38875</v>
          </cell>
          <cell r="N11">
            <v>38</v>
          </cell>
          <cell r="Q11">
            <v>22.610526315789475</v>
          </cell>
        </row>
        <row r="12">
          <cell r="B12">
            <v>204</v>
          </cell>
          <cell r="E12">
            <v>12.339154411764708</v>
          </cell>
          <cell r="F12">
            <v>82</v>
          </cell>
          <cell r="I12">
            <v>18.99146341463415</v>
          </cell>
          <cell r="J12">
            <v>40</v>
          </cell>
          <cell r="M12">
            <v>20.137500000000003</v>
          </cell>
          <cell r="N12">
            <v>44</v>
          </cell>
          <cell r="Q12">
            <v>20.90028409090909</v>
          </cell>
        </row>
        <row r="13">
          <cell r="F13">
            <v>64</v>
          </cell>
          <cell r="I13">
            <v>21.710742187500006</v>
          </cell>
          <cell r="J13">
            <v>42</v>
          </cell>
          <cell r="M13">
            <v>23.333928571428576</v>
          </cell>
          <cell r="N13">
            <v>35</v>
          </cell>
          <cell r="Q13">
            <v>23.781428571428574</v>
          </cell>
        </row>
        <row r="14">
          <cell r="J14">
            <v>41</v>
          </cell>
          <cell r="M14">
            <v>21.93841463414634</v>
          </cell>
          <cell r="N14">
            <v>34</v>
          </cell>
          <cell r="Q14">
            <v>23.493750000000002</v>
          </cell>
        </row>
        <row r="15">
          <cell r="J15">
            <v>46</v>
          </cell>
          <cell r="M15">
            <v>19.845652173913045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9"/>
  <sheetViews>
    <sheetView workbookViewId="0" topLeftCell="A53">
      <selection activeCell="B196" sqref="B196"/>
    </sheetView>
  </sheetViews>
  <sheetFormatPr defaultColWidth="9.140625" defaultRowHeight="12.75"/>
  <cols>
    <col min="3" max="3" width="11.00390625" style="0" customWidth="1"/>
    <col min="7" max="8" width="10.8515625" style="0" customWidth="1"/>
  </cols>
  <sheetData>
    <row r="2" spans="4:9" ht="12.75">
      <c r="D2" t="s">
        <v>3</v>
      </c>
      <c r="E2" t="s">
        <v>4</v>
      </c>
      <c r="I2" t="s">
        <v>5</v>
      </c>
    </row>
    <row r="4" spans="2:9" ht="12.75">
      <c r="B4" t="s">
        <v>13</v>
      </c>
      <c r="C4">
        <v>3.75</v>
      </c>
      <c r="D4">
        <f>C4*C4*3.14</f>
        <v>44.15625</v>
      </c>
      <c r="E4">
        <f>2*D4</f>
        <v>88.3125</v>
      </c>
      <c r="I4">
        <f>D4</f>
        <v>44.15625</v>
      </c>
    </row>
    <row r="5" spans="2:8" ht="12.75">
      <c r="B5" t="s">
        <v>6</v>
      </c>
      <c r="C5">
        <v>0.03</v>
      </c>
      <c r="G5" t="s">
        <v>12</v>
      </c>
      <c r="H5">
        <v>37.5</v>
      </c>
    </row>
    <row r="6" spans="7:8" ht="12.75">
      <c r="G6" t="s">
        <v>45</v>
      </c>
      <c r="H6">
        <v>7.4</v>
      </c>
    </row>
    <row r="7" spans="2:8" ht="12.75">
      <c r="B7" t="s">
        <v>7</v>
      </c>
      <c r="C7" s="1">
        <v>300000000</v>
      </c>
      <c r="G7" t="s">
        <v>9</v>
      </c>
      <c r="H7">
        <v>150</v>
      </c>
    </row>
    <row r="8" ht="12.75">
      <c r="C8" s="1"/>
    </row>
    <row r="9" spans="2:4" ht="12.75">
      <c r="B9" s="1"/>
      <c r="C9" t="s">
        <v>11</v>
      </c>
      <c r="D9" s="1">
        <f>E4*C7*C5</f>
        <v>794812500</v>
      </c>
    </row>
    <row r="11" spans="2:9" ht="12.75">
      <c r="B11" s="1" t="s">
        <v>8</v>
      </c>
      <c r="C11" s="1">
        <v>1.6E-19</v>
      </c>
      <c r="H11" t="s">
        <v>11</v>
      </c>
      <c r="I11" s="1">
        <f>C7*I4*H7*H5</f>
        <v>74513671875000</v>
      </c>
    </row>
    <row r="13" spans="3:9" ht="12.75">
      <c r="C13" t="s">
        <v>10</v>
      </c>
      <c r="D13" s="2">
        <f>D9*C11</f>
        <v>1.2716999999999999E-10</v>
      </c>
      <c r="H13" t="s">
        <v>10</v>
      </c>
      <c r="I13" s="3">
        <f>I11*C11</f>
        <v>1.19221875E-05</v>
      </c>
    </row>
    <row r="21" ht="12.75">
      <c r="A21" s="5" t="s">
        <v>2</v>
      </c>
    </row>
    <row r="22" spans="1:8" ht="12.75">
      <c r="A22" t="s">
        <v>16</v>
      </c>
      <c r="B22" t="s">
        <v>14</v>
      </c>
      <c r="C22" t="s">
        <v>15</v>
      </c>
      <c r="E22" t="s">
        <v>18</v>
      </c>
      <c r="F22" t="s">
        <v>22</v>
      </c>
      <c r="G22" t="s">
        <v>23</v>
      </c>
      <c r="H22" t="s">
        <v>25</v>
      </c>
    </row>
    <row r="23" spans="1:7" ht="12.75">
      <c r="A23" t="s">
        <v>19</v>
      </c>
      <c r="B23" s="1">
        <v>100000000</v>
      </c>
      <c r="C23" t="s">
        <v>17</v>
      </c>
      <c r="G23" t="s">
        <v>42</v>
      </c>
    </row>
    <row r="24" spans="1:7" ht="12.75">
      <c r="A24">
        <v>1500</v>
      </c>
      <c r="B24">
        <v>3</v>
      </c>
      <c r="C24">
        <v>-17.9</v>
      </c>
      <c r="G24" s="6">
        <f>-1*(C24*0.000001)/($D$4*B24*100000000*0.00000000000000000016*$H$5)</f>
        <v>225.21034835259886</v>
      </c>
    </row>
    <row r="25" spans="1:7" ht="12.75">
      <c r="A25">
        <v>1250</v>
      </c>
      <c r="B25">
        <v>3</v>
      </c>
      <c r="C25">
        <v>-17.8</v>
      </c>
      <c r="D25" s="4">
        <v>0.9631944444444445</v>
      </c>
      <c r="G25" s="6">
        <f>-1*(C25*0.000001)/($D$4*B25*100000000*0.00000000000000000016*$H$5)</f>
        <v>223.95218998191396</v>
      </c>
    </row>
    <row r="26" spans="1:7" ht="12.75">
      <c r="A26">
        <v>1000</v>
      </c>
      <c r="B26">
        <v>3</v>
      </c>
      <c r="C26">
        <v>-17.6</v>
      </c>
      <c r="D26" s="4">
        <v>0.9652777777777778</v>
      </c>
      <c r="G26" s="6">
        <f aca="true" t="shared" si="0" ref="G26:G33">-1*(C26*0.000001)/($D$4*B26*100000000*0.00000000000000000016*$H$5)</f>
        <v>221.43587324054417</v>
      </c>
    </row>
    <row r="27" spans="1:7" ht="12.75">
      <c r="A27">
        <v>750</v>
      </c>
      <c r="B27">
        <v>3</v>
      </c>
      <c r="C27">
        <v>-17.5</v>
      </c>
      <c r="D27" s="4">
        <v>0.9666666666666667</v>
      </c>
      <c r="E27">
        <v>5</v>
      </c>
      <c r="G27" s="6">
        <f t="shared" si="0"/>
        <v>220.17771486985922</v>
      </c>
    </row>
    <row r="28" spans="1:7" ht="12.75">
      <c r="A28">
        <v>750</v>
      </c>
      <c r="B28">
        <v>3</v>
      </c>
      <c r="C28">
        <v>-17.5</v>
      </c>
      <c r="D28" s="4">
        <v>0.96875</v>
      </c>
      <c r="E28">
        <v>6</v>
      </c>
      <c r="G28" s="6">
        <f t="shared" si="0"/>
        <v>220.17771486985922</v>
      </c>
    </row>
    <row r="29" spans="1:7" ht="12.75">
      <c r="A29">
        <v>500</v>
      </c>
      <c r="B29">
        <v>3</v>
      </c>
      <c r="C29">
        <v>-17.6</v>
      </c>
      <c r="D29" s="4">
        <v>0.970138888888889</v>
      </c>
      <c r="E29">
        <v>7</v>
      </c>
      <c r="G29" s="6">
        <f t="shared" si="0"/>
        <v>221.43587324054417</v>
      </c>
    </row>
    <row r="30" spans="1:7" ht="12.75">
      <c r="A30">
        <v>250</v>
      </c>
      <c r="B30">
        <v>3</v>
      </c>
      <c r="C30">
        <v>-17.2</v>
      </c>
      <c r="D30" s="4">
        <v>0.9715277777777778</v>
      </c>
      <c r="E30">
        <v>8</v>
      </c>
      <c r="G30" s="6">
        <f t="shared" si="0"/>
        <v>216.40323975780447</v>
      </c>
    </row>
    <row r="31" spans="1:7" ht="12.75">
      <c r="A31">
        <v>125</v>
      </c>
      <c r="B31">
        <v>3</v>
      </c>
      <c r="C31">
        <v>-15.8</v>
      </c>
      <c r="D31" s="4">
        <v>0.9729166666666668</v>
      </c>
      <c r="E31">
        <v>9</v>
      </c>
      <c r="G31" s="6">
        <f t="shared" si="0"/>
        <v>198.78902256821578</v>
      </c>
    </row>
    <row r="32" spans="1:7" ht="12.75">
      <c r="A32">
        <v>60</v>
      </c>
      <c r="B32">
        <v>3</v>
      </c>
      <c r="C32">
        <v>-7</v>
      </c>
      <c r="D32" s="4">
        <v>0.9743055555555555</v>
      </c>
      <c r="E32">
        <v>10</v>
      </c>
      <c r="G32" s="6">
        <f t="shared" si="0"/>
        <v>88.0710859479437</v>
      </c>
    </row>
    <row r="33" spans="1:7" ht="12.75">
      <c r="A33">
        <v>30</v>
      </c>
      <c r="B33">
        <v>3</v>
      </c>
      <c r="C33">
        <v>-0.7</v>
      </c>
      <c r="D33" s="4">
        <v>0.9756944444444445</v>
      </c>
      <c r="E33">
        <v>11</v>
      </c>
      <c r="G33" s="6">
        <f t="shared" si="0"/>
        <v>8.80710859479437</v>
      </c>
    </row>
    <row r="36" spans="1:8" ht="12.75">
      <c r="A36" t="s">
        <v>16</v>
      </c>
      <c r="B36" t="s">
        <v>14</v>
      </c>
      <c r="C36" t="s">
        <v>15</v>
      </c>
      <c r="E36" t="s">
        <v>18</v>
      </c>
      <c r="F36" t="s">
        <v>22</v>
      </c>
      <c r="G36" t="s">
        <v>23</v>
      </c>
      <c r="H36" t="s">
        <v>25</v>
      </c>
    </row>
    <row r="37" spans="1:3" ht="12.75">
      <c r="A37" t="s">
        <v>20</v>
      </c>
      <c r="B37" s="1">
        <v>100000000</v>
      </c>
      <c r="C37" t="s">
        <v>17</v>
      </c>
    </row>
    <row r="39" spans="1:7" ht="12.75">
      <c r="A39">
        <v>1500</v>
      </c>
      <c r="B39">
        <v>3</v>
      </c>
      <c r="C39">
        <v>18.3</v>
      </c>
      <c r="D39" s="4">
        <v>0.9819444444444444</v>
      </c>
      <c r="E39">
        <v>13</v>
      </c>
      <c r="G39" s="6">
        <f>1*(C39*0.000001)/($D$4*B39*100000000*0.00000000000000000016*$H$5)</f>
        <v>230.24298183533853</v>
      </c>
    </row>
    <row r="40" spans="1:7" ht="12.75">
      <c r="A40">
        <v>1250</v>
      </c>
      <c r="B40">
        <v>3</v>
      </c>
      <c r="C40">
        <v>18.3</v>
      </c>
      <c r="D40" s="4">
        <v>0.9833333333333334</v>
      </c>
      <c r="E40">
        <v>14</v>
      </c>
      <c r="G40" s="6">
        <f aca="true" t="shared" si="1" ref="G40:G45">1*(C40*0.000001)/($D$4*B40*100000000*0.00000000000000000016*$H$5)</f>
        <v>230.24298183533853</v>
      </c>
    </row>
    <row r="41" spans="1:7" ht="12.75">
      <c r="A41">
        <v>500</v>
      </c>
      <c r="B41">
        <v>3</v>
      </c>
      <c r="C41">
        <v>18.3</v>
      </c>
      <c r="D41" s="4">
        <v>0.9847222222222222</v>
      </c>
      <c r="E41">
        <v>15</v>
      </c>
      <c r="G41" s="6">
        <f t="shared" si="1"/>
        <v>230.24298183533853</v>
      </c>
    </row>
    <row r="42" spans="1:7" ht="12.75">
      <c r="A42">
        <v>250</v>
      </c>
      <c r="B42">
        <v>3</v>
      </c>
      <c r="C42">
        <v>18.2</v>
      </c>
      <c r="D42" s="4">
        <v>0.9854166666666666</v>
      </c>
      <c r="E42">
        <v>16</v>
      </c>
      <c r="G42" s="6">
        <f t="shared" si="1"/>
        <v>228.9848234646536</v>
      </c>
    </row>
    <row r="43" spans="1:7" ht="12.75">
      <c r="A43">
        <v>125</v>
      </c>
      <c r="B43">
        <v>3</v>
      </c>
      <c r="C43">
        <v>17.9</v>
      </c>
      <c r="D43" s="4">
        <v>0.9868055555555556</v>
      </c>
      <c r="E43">
        <v>17</v>
      </c>
      <c r="G43" s="6">
        <f t="shared" si="1"/>
        <v>225.21034835259886</v>
      </c>
    </row>
    <row r="44" spans="1:7" ht="12.75">
      <c r="A44">
        <v>60</v>
      </c>
      <c r="B44">
        <v>3</v>
      </c>
      <c r="C44">
        <v>14.3</v>
      </c>
      <c r="D44" s="4">
        <v>0.9881944444444444</v>
      </c>
      <c r="E44">
        <v>18</v>
      </c>
      <c r="G44" s="6">
        <f t="shared" si="1"/>
        <v>179.91664700794212</v>
      </c>
    </row>
    <row r="45" spans="1:7" ht="12.75">
      <c r="A45">
        <v>30</v>
      </c>
      <c r="B45">
        <v>3</v>
      </c>
      <c r="C45">
        <v>9</v>
      </c>
      <c r="D45" s="4">
        <v>0.9888888888888889</v>
      </c>
      <c r="E45">
        <v>19</v>
      </c>
      <c r="G45" s="6">
        <f t="shared" si="1"/>
        <v>113.23425336164189</v>
      </c>
    </row>
    <row r="48" spans="1:8" ht="12.75">
      <c r="A48" t="s">
        <v>16</v>
      </c>
      <c r="B48" t="s">
        <v>14</v>
      </c>
      <c r="C48" t="s">
        <v>15</v>
      </c>
      <c r="E48" t="s">
        <v>18</v>
      </c>
      <c r="G48" t="s">
        <v>23</v>
      </c>
      <c r="H48" t="s">
        <v>25</v>
      </c>
    </row>
    <row r="49" spans="1:3" ht="12.75">
      <c r="A49" t="s">
        <v>19</v>
      </c>
      <c r="B49" s="1">
        <v>100000000</v>
      </c>
      <c r="C49" t="s">
        <v>17</v>
      </c>
    </row>
    <row r="50" ht="12.75">
      <c r="A50">
        <v>1500</v>
      </c>
    </row>
    <row r="51" spans="1:2" ht="12.75">
      <c r="A51" t="s">
        <v>21</v>
      </c>
      <c r="B51" s="7" t="s">
        <v>44</v>
      </c>
    </row>
    <row r="52" spans="1:7" ht="12.75">
      <c r="A52">
        <v>250</v>
      </c>
      <c r="B52" s="7">
        <v>2.8</v>
      </c>
      <c r="C52">
        <v>-17</v>
      </c>
      <c r="D52" s="4">
        <v>0.9923611111111111</v>
      </c>
      <c r="E52">
        <v>21</v>
      </c>
      <c r="G52" s="6">
        <f>-1*(C52*0.000001)/($D$4*B52*100000000*0.00000000000000000016*$H$5)</f>
        <v>229.16456037475152</v>
      </c>
    </row>
    <row r="53" spans="1:7" ht="12.75">
      <c r="A53">
        <v>200</v>
      </c>
      <c r="B53" s="7">
        <v>2.3</v>
      </c>
      <c r="C53">
        <v>-15.1</v>
      </c>
      <c r="D53" s="4">
        <v>0.99375</v>
      </c>
      <c r="E53">
        <v>22</v>
      </c>
      <c r="G53" s="6">
        <f>-1*(C53*0.000001)/($D$4*B53*100000000*0.00000000000000000016*$H$5)</f>
        <v>247.80249648707144</v>
      </c>
    </row>
    <row r="54" spans="1:7" ht="12.75">
      <c r="A54">
        <v>150</v>
      </c>
      <c r="B54" s="7">
        <v>1.9</v>
      </c>
      <c r="C54">
        <v>-15.1</v>
      </c>
      <c r="D54" s="4">
        <v>0.9951388888888889</v>
      </c>
      <c r="E54">
        <v>23</v>
      </c>
      <c r="G54" s="6">
        <f>-1*(C54*0.000001)/($D$4*B54*100000000*0.00000000000000000016*$H$5)</f>
        <v>299.97144311592854</v>
      </c>
    </row>
    <row r="55" spans="1:7" ht="12.75">
      <c r="A55">
        <v>100</v>
      </c>
      <c r="B55" s="7">
        <v>1.25</v>
      </c>
      <c r="C55">
        <v>-11.4</v>
      </c>
      <c r="D55" s="4">
        <v>0.9965277777777778</v>
      </c>
      <c r="E55">
        <v>24</v>
      </c>
      <c r="G55" s="6">
        <f>-1*(C55*0.000001)/($D$4*B55*100000000*0.00000000000000000016*$H$5)</f>
        <v>344.23213021939137</v>
      </c>
    </row>
    <row r="56" spans="1:7" ht="12.75">
      <c r="A56">
        <v>60</v>
      </c>
      <c r="B56" s="7">
        <v>0.87</v>
      </c>
      <c r="C56">
        <v>-0.78</v>
      </c>
      <c r="D56" s="4">
        <v>0.9972222222222222</v>
      </c>
      <c r="E56">
        <v>25</v>
      </c>
      <c r="G56" s="6">
        <f>-1*(C56*0.000001)/($D$4*B56*100000000*0.00000000000000000016*$H$5)</f>
        <v>33.84012169428378</v>
      </c>
    </row>
    <row r="58" spans="1:8" ht="12.75">
      <c r="A58" t="s">
        <v>16</v>
      </c>
      <c r="B58" t="s">
        <v>14</v>
      </c>
      <c r="C58" t="s">
        <v>15</v>
      </c>
      <c r="E58" t="s">
        <v>18</v>
      </c>
      <c r="G58" t="s">
        <v>24</v>
      </c>
      <c r="H58" t="s">
        <v>25</v>
      </c>
    </row>
    <row r="59" spans="1:3" ht="12.75">
      <c r="A59" t="s">
        <v>19</v>
      </c>
      <c r="B59" s="1">
        <v>100000000</v>
      </c>
      <c r="C59" t="s">
        <v>17</v>
      </c>
    </row>
    <row r="60" ht="12.75">
      <c r="A60">
        <v>1500</v>
      </c>
    </row>
    <row r="61" ht="12.75">
      <c r="A61" t="s">
        <v>21</v>
      </c>
    </row>
    <row r="62" spans="1:7" ht="12.75">
      <c r="A62">
        <v>250</v>
      </c>
      <c r="B62" s="7">
        <v>2.8</v>
      </c>
      <c r="C62">
        <v>-3.53</v>
      </c>
      <c r="D62" s="4">
        <v>0.014583333333333332</v>
      </c>
      <c r="E62">
        <v>26</v>
      </c>
      <c r="G62" s="6">
        <f>-1*(C62*0.000001)/($D$4*B62*100000000*0.00000000000000000016*$H$6)</f>
        <v>241.1419608871838</v>
      </c>
    </row>
    <row r="63" spans="1:7" ht="12.75">
      <c r="A63">
        <v>200</v>
      </c>
      <c r="B63" s="7">
        <v>2.3</v>
      </c>
      <c r="C63">
        <v>-3.21</v>
      </c>
      <c r="D63" s="4">
        <v>0.015277777777777777</v>
      </c>
      <c r="E63">
        <v>27</v>
      </c>
      <c r="G63" s="6">
        <f>-1*(C63*0.000001)/($D$4*B63*100000000*0.00000000000000000016*$H$6)</f>
        <v>266.9520808540471</v>
      </c>
    </row>
    <row r="64" spans="1:7" ht="12.75">
      <c r="A64">
        <v>150</v>
      </c>
      <c r="B64" s="7">
        <v>1.9</v>
      </c>
      <c r="C64">
        <v>-3.17</v>
      </c>
      <c r="D64" s="4">
        <v>0.017361111111111112</v>
      </c>
      <c r="E64">
        <v>28</v>
      </c>
      <c r="G64" s="6">
        <f>-1*(C64*0.000001)/($D$4*B64*100000000*0.00000000000000000016*$H$6)</f>
        <v>319.12569626280657</v>
      </c>
    </row>
    <row r="65" spans="1:7" ht="12.75">
      <c r="A65">
        <v>100</v>
      </c>
      <c r="B65" s="7">
        <v>1.25</v>
      </c>
      <c r="C65">
        <v>-3.38</v>
      </c>
      <c r="D65" s="4">
        <v>0.01875</v>
      </c>
      <c r="E65">
        <v>29</v>
      </c>
      <c r="G65" s="6">
        <f>-1*(C65*0.000001)/($D$4*B65*100000000*0.00000000000000000016*$H$6)</f>
        <v>517.2051031923643</v>
      </c>
    </row>
    <row r="66" spans="1:7" ht="12.75">
      <c r="A66">
        <v>60</v>
      </c>
      <c r="B66" s="7">
        <v>0.87</v>
      </c>
      <c r="C66">
        <v>-4.26</v>
      </c>
      <c r="D66" s="4">
        <v>0.020833333333333332</v>
      </c>
      <c r="E66">
        <v>30</v>
      </c>
      <c r="G66" s="6">
        <f>-1*(C66*0.000001)/($D$4*B66*100000000*0.00000000000000000016*$H$6)</f>
        <v>936.5834096780726</v>
      </c>
    </row>
    <row r="69" spans="1:11" ht="12.75">
      <c r="A69" t="s">
        <v>16</v>
      </c>
      <c r="B69" t="s">
        <v>14</v>
      </c>
      <c r="C69" t="s">
        <v>15</v>
      </c>
      <c r="E69" t="s">
        <v>18</v>
      </c>
      <c r="G69" t="s">
        <v>24</v>
      </c>
      <c r="H69" t="s">
        <v>26</v>
      </c>
      <c r="J69" t="s">
        <v>0</v>
      </c>
      <c r="K69">
        <f>7.1*7.1</f>
        <v>50.41</v>
      </c>
    </row>
    <row r="70" spans="1:3" ht="12.75">
      <c r="A70" t="s">
        <v>19</v>
      </c>
      <c r="B70" s="1">
        <v>100000000</v>
      </c>
      <c r="C70" t="s">
        <v>17</v>
      </c>
    </row>
    <row r="71" ht="12.75">
      <c r="A71">
        <v>1500</v>
      </c>
    </row>
    <row r="72" ht="12.75">
      <c r="A72" t="s">
        <v>21</v>
      </c>
    </row>
    <row r="73" spans="1:7" ht="12.75">
      <c r="A73">
        <v>250</v>
      </c>
      <c r="B73" s="7">
        <v>2.8</v>
      </c>
      <c r="C73">
        <v>-3.4</v>
      </c>
      <c r="D73" s="4">
        <v>0.03194444444444445</v>
      </c>
      <c r="E73">
        <v>32</v>
      </c>
      <c r="G73" s="6">
        <f>-1*(C73*0.000001)/($K$69*B73*100000000*0.00000000000000000016*$H$6)</f>
        <v>203.44756012282298</v>
      </c>
    </row>
    <row r="74" spans="1:7" ht="12.75">
      <c r="A74">
        <v>200</v>
      </c>
      <c r="B74" s="7">
        <v>2.3</v>
      </c>
      <c r="C74">
        <v>-2.9</v>
      </c>
      <c r="D74" s="4">
        <v>0.03333333333333333</v>
      </c>
      <c r="E74">
        <v>33</v>
      </c>
      <c r="G74" s="6">
        <f>-1*(C74*0.000001)/($K$69*B74*100000000*0.00000000000000000016*$H$6)</f>
        <v>211.25245373367295</v>
      </c>
    </row>
    <row r="75" spans="1:7" ht="12.75">
      <c r="A75">
        <v>150</v>
      </c>
      <c r="B75" s="7">
        <v>1.9</v>
      </c>
      <c r="C75">
        <v>-2.81</v>
      </c>
      <c r="D75" s="4">
        <v>0.034027777777777775</v>
      </c>
      <c r="E75">
        <v>34</v>
      </c>
      <c r="G75" s="6">
        <f>-1*(C75*0.000001)/($K$69*B75*100000000*0.00000000000000000016*$H$6)</f>
        <v>247.79031006909773</v>
      </c>
    </row>
    <row r="76" spans="1:7" ht="12.75">
      <c r="A76">
        <v>100</v>
      </c>
      <c r="B76" s="7">
        <v>1.25</v>
      </c>
      <c r="C76">
        <v>-2.8</v>
      </c>
      <c r="D76" s="4">
        <v>0.035416666666666666</v>
      </c>
      <c r="E76">
        <v>35</v>
      </c>
      <c r="G76" s="6">
        <f>-1*(C76*0.000001)/($K$69*B76*100000000*0.00000000000000000016*$H$6)</f>
        <v>375.3009109089252</v>
      </c>
    </row>
    <row r="77" spans="1:7" ht="12.75">
      <c r="A77">
        <v>60</v>
      </c>
      <c r="B77" s="7">
        <v>0.87</v>
      </c>
      <c r="C77">
        <v>-3.3</v>
      </c>
      <c r="D77" s="4">
        <v>0.03680555555555556</v>
      </c>
      <c r="E77">
        <v>36</v>
      </c>
      <c r="G77" s="6">
        <f>-1*(C77*0.000001)/($K$69*B77*100000000*0.00000000000000000016*$H$6)</f>
        <v>635.5157050489804</v>
      </c>
    </row>
    <row r="80" spans="1:11" ht="12.75">
      <c r="A80" t="s">
        <v>16</v>
      </c>
      <c r="B80" t="s">
        <v>14</v>
      </c>
      <c r="C80" t="s">
        <v>15</v>
      </c>
      <c r="E80" t="s">
        <v>18</v>
      </c>
      <c r="G80" t="s">
        <v>24</v>
      </c>
      <c r="H80" t="s">
        <v>27</v>
      </c>
      <c r="J80" t="s">
        <v>0</v>
      </c>
      <c r="K80">
        <f>4*3.14</f>
        <v>12.56</v>
      </c>
    </row>
    <row r="81" spans="1:3" ht="12.75">
      <c r="A81" t="s">
        <v>19</v>
      </c>
      <c r="B81" s="1">
        <v>100000000</v>
      </c>
      <c r="C81" t="s">
        <v>17</v>
      </c>
    </row>
    <row r="82" ht="12.75">
      <c r="A82">
        <v>1500</v>
      </c>
    </row>
    <row r="83" ht="12.75">
      <c r="A83" t="s">
        <v>21</v>
      </c>
    </row>
    <row r="84" spans="1:7" ht="12.75">
      <c r="A84">
        <v>250</v>
      </c>
      <c r="B84" s="7">
        <v>2.8</v>
      </c>
      <c r="C84">
        <v>-1.38</v>
      </c>
      <c r="D84" s="4">
        <v>0.04652777777777778</v>
      </c>
      <c r="E84">
        <v>37</v>
      </c>
      <c r="G84" s="6">
        <f>-1*(C84*0.000001)/($K$80*B84*100000000*0.00000000000000000016*$H$6)</f>
        <v>331.420763347515</v>
      </c>
    </row>
    <row r="85" spans="1:7" ht="12.75">
      <c r="A85">
        <v>200</v>
      </c>
      <c r="B85" s="7">
        <v>2.3</v>
      </c>
      <c r="C85">
        <v>-1.31</v>
      </c>
      <c r="D85" s="4">
        <v>0.05</v>
      </c>
      <c r="E85">
        <v>38</v>
      </c>
      <c r="G85" s="6">
        <f>-1*(C85*0.000001)/($K$80*B85*100000000*0.00000000000000000016*$H$6)</f>
        <v>383.0029489472857</v>
      </c>
    </row>
    <row r="86" spans="1:7" ht="12.75">
      <c r="A86">
        <v>150</v>
      </c>
      <c r="B86" s="7">
        <v>1.9</v>
      </c>
      <c r="C86">
        <v>-1.2</v>
      </c>
      <c r="D86" s="4">
        <v>0.08611111111111112</v>
      </c>
      <c r="E86">
        <v>40</v>
      </c>
      <c r="G86" s="6">
        <f>-1*(C86*0.000001)/($K$80*B86*100000000*0.00000000000000000016*$H$6)</f>
        <v>424.70395303114043</v>
      </c>
    </row>
    <row r="87" spans="1:7" ht="12.75">
      <c r="A87">
        <v>100</v>
      </c>
      <c r="B87" s="7">
        <v>1.25</v>
      </c>
      <c r="C87">
        <v>-1.13</v>
      </c>
      <c r="D87" s="4">
        <v>0.0875</v>
      </c>
      <c r="E87">
        <v>41</v>
      </c>
      <c r="G87" s="6">
        <f>-1*(C87*0.000001)/($K$80*B87*100000000*0.00000000000000000016*$H$6)</f>
        <v>607.8929247719055</v>
      </c>
    </row>
    <row r="88" spans="1:7" ht="12.75">
      <c r="A88">
        <v>60</v>
      </c>
      <c r="B88" s="7">
        <v>0.87</v>
      </c>
      <c r="C88">
        <v>-1.26</v>
      </c>
      <c r="D88" s="4">
        <v>0.08888888888888889</v>
      </c>
      <c r="E88">
        <v>42</v>
      </c>
      <c r="G88" s="6">
        <f>-1*(C88*0.000001)/($K$80*B88*100000000*0.00000000000000000016*$H$6)</f>
        <v>973.890099192098</v>
      </c>
    </row>
    <row r="91" spans="1:11" ht="12.75">
      <c r="A91" t="s">
        <v>16</v>
      </c>
      <c r="B91" t="s">
        <v>14</v>
      </c>
      <c r="C91" t="s">
        <v>15</v>
      </c>
      <c r="E91" t="s">
        <v>18</v>
      </c>
      <c r="G91" t="s">
        <v>24</v>
      </c>
      <c r="H91" t="s">
        <v>28</v>
      </c>
      <c r="J91" t="s">
        <v>0</v>
      </c>
      <c r="K91">
        <f>3.14</f>
        <v>3.14</v>
      </c>
    </row>
    <row r="92" spans="1:3" ht="12.75">
      <c r="A92" t="s">
        <v>19</v>
      </c>
      <c r="B92" s="1">
        <v>100000000</v>
      </c>
      <c r="C92" t="s">
        <v>17</v>
      </c>
    </row>
    <row r="93" ht="12.75">
      <c r="A93">
        <v>1500</v>
      </c>
    </row>
    <row r="94" ht="12.75">
      <c r="A94" t="s">
        <v>21</v>
      </c>
    </row>
    <row r="95" spans="1:7" ht="12.75">
      <c r="A95">
        <v>250</v>
      </c>
      <c r="B95" s="7">
        <v>2.8</v>
      </c>
      <c r="C95">
        <v>-0.443</v>
      </c>
      <c r="E95">
        <v>44</v>
      </c>
      <c r="G95" s="6">
        <f>-1*(C95*0.000001)/($K$91*B95*100000000*0.00000000000000000016*$H$6)</f>
        <v>425.56347293608445</v>
      </c>
    </row>
    <row r="96" spans="1:7" ht="12.75">
      <c r="A96">
        <v>200</v>
      </c>
      <c r="B96" s="7">
        <v>2.3</v>
      </c>
      <c r="C96">
        <v>-0.42</v>
      </c>
      <c r="E96">
        <v>45</v>
      </c>
      <c r="G96" s="6">
        <f>-1*(C96*0.000001)/($K$91*B96*100000000*0.00000000000000000016*$H$6)</f>
        <v>491.17935437514495</v>
      </c>
    </row>
    <row r="97" spans="1:7" ht="12.75">
      <c r="A97">
        <v>150</v>
      </c>
      <c r="B97" s="7">
        <v>1.9</v>
      </c>
      <c r="C97">
        <v>-0.361</v>
      </c>
      <c r="D97" s="4">
        <v>0.10347222222222223</v>
      </c>
      <c r="E97">
        <v>46</v>
      </c>
      <c r="G97" s="6">
        <f>-1*(C97*0.000001)/($K$91*B97*100000000*0.00000000000000000016*$H$6)</f>
        <v>511.06042348080564</v>
      </c>
    </row>
    <row r="98" spans="1:7" ht="12.75">
      <c r="A98">
        <v>100</v>
      </c>
      <c r="B98" s="7">
        <v>1.25</v>
      </c>
      <c r="C98">
        <v>-0.303</v>
      </c>
      <c r="D98" s="4">
        <v>0.10486111111111111</v>
      </c>
      <c r="E98">
        <v>47</v>
      </c>
      <c r="G98" s="6">
        <f>-1*(C98*0.000001)/($K$91*B98*100000000*0.00000000000000000016*$H$6)</f>
        <v>652.0055086934068</v>
      </c>
    </row>
    <row r="99" spans="1:7" ht="12.75">
      <c r="A99">
        <v>60</v>
      </c>
      <c r="B99" s="7">
        <v>0.87</v>
      </c>
      <c r="C99">
        <v>-0.29</v>
      </c>
      <c r="D99" s="4">
        <v>0.10625</v>
      </c>
      <c r="E99">
        <v>48</v>
      </c>
      <c r="G99" s="6">
        <f>-1*(C99*0.000001)/($K$91*B99*100000000*0.00000000000000000016*$H$6)</f>
        <v>896.597234176852</v>
      </c>
    </row>
    <row r="100" ht="12.75">
      <c r="D100" s="4"/>
    </row>
    <row r="102" spans="1:9" ht="12.75">
      <c r="A102" s="5" t="s">
        <v>1</v>
      </c>
      <c r="G102" t="s">
        <v>34</v>
      </c>
      <c r="I102" t="s">
        <v>35</v>
      </c>
    </row>
    <row r="103" spans="1:8" ht="12.75">
      <c r="A103" t="s">
        <v>16</v>
      </c>
      <c r="B103" t="s">
        <v>14</v>
      </c>
      <c r="C103" t="s">
        <v>15</v>
      </c>
      <c r="E103" t="s">
        <v>18</v>
      </c>
      <c r="G103" t="s">
        <v>23</v>
      </c>
      <c r="H103" t="s">
        <v>25</v>
      </c>
    </row>
    <row r="104" spans="1:3" ht="12.75">
      <c r="A104" t="s">
        <v>30</v>
      </c>
      <c r="B104" s="1">
        <v>100000000</v>
      </c>
      <c r="C104" t="s">
        <v>17</v>
      </c>
    </row>
    <row r="105" ht="12.75">
      <c r="A105" t="s">
        <v>29</v>
      </c>
    </row>
    <row r="106" ht="12.75">
      <c r="A106" t="s">
        <v>21</v>
      </c>
    </row>
    <row r="107" spans="1:7" ht="12.75">
      <c r="A107">
        <v>250</v>
      </c>
      <c r="B107">
        <v>3</v>
      </c>
      <c r="C107">
        <v>-42</v>
      </c>
      <c r="D107" s="4">
        <v>0.11875</v>
      </c>
      <c r="E107">
        <v>49</v>
      </c>
      <c r="G107" s="6" t="s">
        <v>43</v>
      </c>
    </row>
    <row r="108" spans="1:7" ht="12.75">
      <c r="A108">
        <v>250</v>
      </c>
      <c r="B108">
        <v>3</v>
      </c>
      <c r="C108">
        <v>-32</v>
      </c>
      <c r="D108" s="4">
        <v>0.12013888888888889</v>
      </c>
      <c r="E108">
        <v>50</v>
      </c>
      <c r="G108" s="6" t="s">
        <v>43</v>
      </c>
    </row>
    <row r="111" spans="1:8" ht="12.75">
      <c r="A111" t="s">
        <v>16</v>
      </c>
      <c r="B111" t="s">
        <v>14</v>
      </c>
      <c r="C111" t="s">
        <v>15</v>
      </c>
      <c r="E111" t="s">
        <v>18</v>
      </c>
      <c r="G111" t="s">
        <v>23</v>
      </c>
      <c r="H111" t="s">
        <v>25</v>
      </c>
    </row>
    <row r="112" spans="1:3" ht="12.75">
      <c r="A112" t="s">
        <v>30</v>
      </c>
      <c r="B112" s="1">
        <v>100000000</v>
      </c>
      <c r="C112" t="s">
        <v>32</v>
      </c>
    </row>
    <row r="113" spans="1:2" ht="12.75">
      <c r="A113">
        <v>1500</v>
      </c>
      <c r="B113" t="s">
        <v>40</v>
      </c>
    </row>
    <row r="114" ht="12.75">
      <c r="A114" t="s">
        <v>39</v>
      </c>
    </row>
    <row r="115" spans="1:7" ht="12.75">
      <c r="A115">
        <v>250</v>
      </c>
      <c r="B115">
        <v>2.8</v>
      </c>
      <c r="C115">
        <v>700</v>
      </c>
      <c r="D115" s="4">
        <v>0.12569444444444444</v>
      </c>
      <c r="E115">
        <v>51</v>
      </c>
      <c r="G115" s="6">
        <f aca="true" t="shared" si="2" ref="G115:G120">100*(C115*0.000000000001)/($E$4*B115*100000000*0.00000000000000000016)</f>
        <v>17.69285208775655</v>
      </c>
    </row>
    <row r="116" spans="1:7" ht="12.75">
      <c r="A116">
        <v>250</v>
      </c>
      <c r="B116">
        <v>2.8</v>
      </c>
      <c r="C116">
        <v>659</v>
      </c>
      <c r="D116" s="4">
        <v>0.12708333333333333</v>
      </c>
      <c r="E116">
        <v>52</v>
      </c>
      <c r="G116" s="6">
        <f t="shared" si="2"/>
        <v>16.656556465473667</v>
      </c>
    </row>
    <row r="117" spans="1:7" ht="12.75">
      <c r="A117">
        <v>200</v>
      </c>
      <c r="B117">
        <v>2.4</v>
      </c>
      <c r="C117">
        <v>547</v>
      </c>
      <c r="D117" s="4">
        <v>0.12847222222222224</v>
      </c>
      <c r="E117">
        <v>53</v>
      </c>
      <c r="G117" s="6">
        <f t="shared" si="2"/>
        <v>16.129983486671385</v>
      </c>
    </row>
    <row r="118" spans="1:7" ht="12.75">
      <c r="A118">
        <v>150</v>
      </c>
      <c r="B118">
        <v>1.8</v>
      </c>
      <c r="C118">
        <v>478</v>
      </c>
      <c r="D118" s="4">
        <v>0.12986111111111112</v>
      </c>
      <c r="E118">
        <v>54</v>
      </c>
      <c r="G118" s="6">
        <f t="shared" si="2"/>
        <v>18.793740662105844</v>
      </c>
    </row>
    <row r="119" spans="1:7" ht="12.75">
      <c r="A119">
        <v>100</v>
      </c>
      <c r="B119">
        <v>1.2</v>
      </c>
      <c r="C119">
        <v>249</v>
      </c>
      <c r="D119" s="4">
        <v>0.13055555555555556</v>
      </c>
      <c r="E119">
        <v>55</v>
      </c>
      <c r="G119" s="6">
        <f t="shared" si="2"/>
        <v>14.685067232837936</v>
      </c>
    </row>
    <row r="120" spans="1:7" ht="12.75">
      <c r="A120">
        <v>60</v>
      </c>
      <c r="B120">
        <v>0.84</v>
      </c>
      <c r="C120">
        <v>263</v>
      </c>
      <c r="D120" s="4">
        <v>0.13402777777777777</v>
      </c>
      <c r="E120">
        <v>56</v>
      </c>
      <c r="G120" s="6">
        <f t="shared" si="2"/>
        <v>22.158190947999866</v>
      </c>
    </row>
    <row r="123" spans="1:8" ht="12.75">
      <c r="A123" t="s">
        <v>16</v>
      </c>
      <c r="B123" t="s">
        <v>14</v>
      </c>
      <c r="C123" t="s">
        <v>15</v>
      </c>
      <c r="E123" t="s">
        <v>18</v>
      </c>
      <c r="G123" t="s">
        <v>23</v>
      </c>
      <c r="H123" t="s">
        <v>25</v>
      </c>
    </row>
    <row r="124" spans="1:3" ht="12.75">
      <c r="A124" t="s">
        <v>30</v>
      </c>
      <c r="B124" s="1">
        <v>100000000</v>
      </c>
      <c r="C124" t="s">
        <v>32</v>
      </c>
    </row>
    <row r="125" ht="12.75">
      <c r="A125" t="s">
        <v>41</v>
      </c>
    </row>
    <row r="127" spans="1:7" ht="12.75">
      <c r="A127">
        <v>1250</v>
      </c>
      <c r="B127">
        <v>2.85</v>
      </c>
      <c r="C127">
        <v>500</v>
      </c>
      <c r="D127" s="4">
        <v>0.14166666666666666</v>
      </c>
      <c r="E127">
        <v>57</v>
      </c>
      <c r="G127" s="6">
        <f>100*(C127*0.000000000001)/($E$4*B127*100000000*0.00000000000000000016)</f>
        <v>12.416036552811613</v>
      </c>
    </row>
    <row r="128" spans="1:7" ht="12.75">
      <c r="A128">
        <v>1000</v>
      </c>
      <c r="B128">
        <v>2.9</v>
      </c>
      <c r="C128">
        <v>470</v>
      </c>
      <c r="D128" s="4">
        <v>0.14375</v>
      </c>
      <c r="E128">
        <v>58</v>
      </c>
      <c r="G128" s="6">
        <f aca="true" t="shared" si="3" ref="G128:G138">100*(C128*0.000000000001)/($E$4*B128*100000000*0.00000000000000000016)</f>
        <v>11.469848939649072</v>
      </c>
    </row>
    <row r="129" spans="1:7" ht="12.75">
      <c r="A129">
        <v>750</v>
      </c>
      <c r="B129">
        <v>2.85</v>
      </c>
      <c r="C129">
        <v>390</v>
      </c>
      <c r="D129" s="4">
        <v>0.1451388888888889</v>
      </c>
      <c r="E129">
        <v>59</v>
      </c>
      <c r="G129" s="6">
        <f t="shared" si="3"/>
        <v>9.684508511193057</v>
      </c>
    </row>
    <row r="130" spans="1:7" ht="12.75">
      <c r="A130">
        <v>500</v>
      </c>
      <c r="B130">
        <v>2.85</v>
      </c>
      <c r="C130">
        <v>322</v>
      </c>
      <c r="D130" s="4">
        <v>0.14583333333333334</v>
      </c>
      <c r="E130">
        <v>60</v>
      </c>
      <c r="G130" s="6">
        <f t="shared" si="3"/>
        <v>7.995927540010678</v>
      </c>
    </row>
    <row r="131" spans="1:7" ht="12.75">
      <c r="A131">
        <v>500</v>
      </c>
      <c r="B131">
        <v>2.85</v>
      </c>
      <c r="C131">
        <v>327</v>
      </c>
      <c r="D131" s="4">
        <v>0.14722222222222223</v>
      </c>
      <c r="E131">
        <v>61</v>
      </c>
      <c r="G131" s="6">
        <f t="shared" si="3"/>
        <v>8.120087905538796</v>
      </c>
    </row>
    <row r="132" spans="1:7" ht="12.75">
      <c r="A132">
        <v>250</v>
      </c>
      <c r="B132">
        <v>2.85</v>
      </c>
      <c r="C132">
        <v>242</v>
      </c>
      <c r="D132" s="4">
        <v>0.15</v>
      </c>
      <c r="E132">
        <v>63</v>
      </c>
      <c r="G132" s="6">
        <f t="shared" si="3"/>
        <v>6.00936169156082</v>
      </c>
    </row>
    <row r="133" spans="1:7" ht="12.75">
      <c r="A133">
        <v>125</v>
      </c>
      <c r="B133">
        <v>2.85</v>
      </c>
      <c r="C133">
        <v>180</v>
      </c>
      <c r="D133" s="4">
        <v>0.15138888888888888</v>
      </c>
      <c r="E133">
        <v>64</v>
      </c>
      <c r="G133" s="6">
        <f t="shared" si="3"/>
        <v>4.46977315901218</v>
      </c>
    </row>
    <row r="134" spans="1:7" ht="12.75">
      <c r="A134">
        <v>60</v>
      </c>
      <c r="B134">
        <v>2.8</v>
      </c>
      <c r="C134">
        <v>160</v>
      </c>
      <c r="D134" s="4">
        <v>0.15277777777777776</v>
      </c>
      <c r="E134">
        <v>65</v>
      </c>
      <c r="G134" s="6">
        <f t="shared" si="3"/>
        <v>4.044080477201496</v>
      </c>
    </row>
    <row r="135" spans="1:7" ht="12.75">
      <c r="A135">
        <v>60</v>
      </c>
      <c r="B135">
        <v>2.95</v>
      </c>
      <c r="C135">
        <v>182</v>
      </c>
      <c r="D135" s="4">
        <v>0.15416666666666667</v>
      </c>
      <c r="E135">
        <v>66</v>
      </c>
      <c r="G135" s="6">
        <f t="shared" si="3"/>
        <v>4.36623604063958</v>
      </c>
    </row>
    <row r="136" spans="1:7" ht="12.75">
      <c r="A136">
        <v>30</v>
      </c>
      <c r="B136">
        <v>2.95</v>
      </c>
      <c r="C136">
        <v>162</v>
      </c>
      <c r="D136" s="4">
        <v>0.15555555555555556</v>
      </c>
      <c r="E136">
        <v>67</v>
      </c>
      <c r="G136" s="6">
        <f t="shared" si="3"/>
        <v>3.886429882327539</v>
      </c>
    </row>
    <row r="137" spans="1:7" ht="12.75">
      <c r="A137">
        <v>1500</v>
      </c>
      <c r="B137">
        <v>2.85</v>
      </c>
      <c r="C137">
        <v>680</v>
      </c>
      <c r="D137" s="4">
        <v>0.15763888888888888</v>
      </c>
      <c r="E137">
        <v>68</v>
      </c>
      <c r="G137" s="6">
        <f t="shared" si="3"/>
        <v>16.885809711823793</v>
      </c>
    </row>
    <row r="138" spans="1:7" ht="12.75">
      <c r="A138">
        <v>1500</v>
      </c>
      <c r="B138">
        <v>2.85</v>
      </c>
      <c r="C138">
        <v>660</v>
      </c>
      <c r="D138" s="4">
        <v>0.15902777777777777</v>
      </c>
      <c r="E138">
        <v>69</v>
      </c>
      <c r="G138" s="6">
        <f t="shared" si="3"/>
        <v>16.38916824971133</v>
      </c>
    </row>
    <row r="141" spans="1:10" ht="12.75">
      <c r="A141" t="s">
        <v>16</v>
      </c>
      <c r="B141" t="s">
        <v>14</v>
      </c>
      <c r="C141" t="s">
        <v>15</v>
      </c>
      <c r="E141" t="s">
        <v>18</v>
      </c>
      <c r="G141" t="s">
        <v>23</v>
      </c>
      <c r="H141" t="s">
        <v>25</v>
      </c>
      <c r="J141" t="s">
        <v>36</v>
      </c>
    </row>
    <row r="142" spans="1:3" ht="12.75">
      <c r="A142" t="s">
        <v>19</v>
      </c>
      <c r="B142" s="1">
        <v>100000000</v>
      </c>
      <c r="C142" t="s">
        <v>32</v>
      </c>
    </row>
    <row r="143" ht="12.75">
      <c r="A143" t="s">
        <v>33</v>
      </c>
    </row>
    <row r="145" spans="1:7" ht="12.75">
      <c r="A145">
        <v>1500</v>
      </c>
      <c r="B145">
        <v>2.8</v>
      </c>
      <c r="C145">
        <v>-700</v>
      </c>
      <c r="D145" s="4">
        <v>0.16180555555555556</v>
      </c>
      <c r="E145">
        <v>70</v>
      </c>
      <c r="G145" s="6">
        <f>-100*(C145*0.000000000001)/($E$4*B145*100000000*0.00000000000000000016)</f>
        <v>17.69285208775655</v>
      </c>
    </row>
    <row r="146" spans="1:7" ht="12.75">
      <c r="A146">
        <v>1250</v>
      </c>
      <c r="B146">
        <v>2.85</v>
      </c>
      <c r="C146">
        <v>-590</v>
      </c>
      <c r="D146" s="4">
        <v>0.16319444444444445</v>
      </c>
      <c r="E146">
        <v>71</v>
      </c>
      <c r="G146" s="6">
        <f aca="true" t="shared" si="4" ref="G146:G153">-100*(C146*0.000000000001)/($E$4*B146*100000000*0.00000000000000000016)</f>
        <v>14.650923132317704</v>
      </c>
    </row>
    <row r="147" spans="1:7" ht="12.75">
      <c r="A147">
        <v>1000</v>
      </c>
      <c r="B147">
        <v>2.85</v>
      </c>
      <c r="C147">
        <v>-505</v>
      </c>
      <c r="D147" s="4">
        <v>0.16458333333333333</v>
      </c>
      <c r="E147">
        <v>72</v>
      </c>
      <c r="G147" s="6">
        <f t="shared" si="4"/>
        <v>12.54019691833973</v>
      </c>
    </row>
    <row r="148" spans="1:7" ht="12.75">
      <c r="A148">
        <v>750</v>
      </c>
      <c r="B148">
        <v>2.85</v>
      </c>
      <c r="C148">
        <v>-430</v>
      </c>
      <c r="D148" s="4">
        <v>0.16597222222222222</v>
      </c>
      <c r="E148">
        <v>73</v>
      </c>
      <c r="G148" s="6">
        <f t="shared" si="4"/>
        <v>10.677791435417987</v>
      </c>
    </row>
    <row r="149" spans="1:7" ht="12.75">
      <c r="A149">
        <v>500</v>
      </c>
      <c r="B149">
        <v>2.85</v>
      </c>
      <c r="C149">
        <v>-370</v>
      </c>
      <c r="D149" s="4">
        <v>0.1840277777777778</v>
      </c>
      <c r="E149">
        <v>76</v>
      </c>
      <c r="G149" s="6">
        <f t="shared" si="4"/>
        <v>9.187867049080593</v>
      </c>
    </row>
    <row r="150" spans="1:7" ht="12.75">
      <c r="A150">
        <v>250</v>
      </c>
      <c r="B150">
        <v>2.8</v>
      </c>
      <c r="C150">
        <v>-290</v>
      </c>
      <c r="D150" s="4">
        <v>0.18611111111111112</v>
      </c>
      <c r="E150">
        <v>77</v>
      </c>
      <c r="G150" s="6">
        <f t="shared" si="4"/>
        <v>7.329895864927713</v>
      </c>
    </row>
    <row r="151" spans="1:7" ht="12.75">
      <c r="A151">
        <v>125</v>
      </c>
      <c r="B151">
        <v>2.8</v>
      </c>
      <c r="C151">
        <v>-260</v>
      </c>
      <c r="D151" s="4">
        <v>0.1875</v>
      </c>
      <c r="E151">
        <v>78</v>
      </c>
      <c r="G151" s="6">
        <f t="shared" si="4"/>
        <v>6.571630775452432</v>
      </c>
    </row>
    <row r="152" spans="1:7" ht="12.75">
      <c r="A152">
        <v>60</v>
      </c>
      <c r="B152">
        <v>2.85</v>
      </c>
      <c r="C152">
        <v>-231</v>
      </c>
      <c r="D152" s="4">
        <v>0.18958333333333333</v>
      </c>
      <c r="E152">
        <v>80</v>
      </c>
      <c r="G152" s="6">
        <f t="shared" si="4"/>
        <v>5.736208887398965</v>
      </c>
    </row>
    <row r="153" spans="1:7" ht="12.75">
      <c r="A153">
        <v>30</v>
      </c>
      <c r="B153">
        <v>2.85</v>
      </c>
      <c r="C153">
        <v>-218</v>
      </c>
      <c r="D153" s="4">
        <v>0.19027777777777777</v>
      </c>
      <c r="E153">
        <v>81</v>
      </c>
      <c r="G153" s="6">
        <f t="shared" si="4"/>
        <v>5.413391937025863</v>
      </c>
    </row>
    <row r="157" spans="1:8" ht="12.75">
      <c r="A157" t="s">
        <v>16</v>
      </c>
      <c r="B157" t="s">
        <v>14</v>
      </c>
      <c r="C157" t="s">
        <v>15</v>
      </c>
      <c r="E157" t="s">
        <v>18</v>
      </c>
      <c r="G157" t="s">
        <v>23</v>
      </c>
      <c r="H157" t="s">
        <v>25</v>
      </c>
    </row>
    <row r="158" spans="1:3" ht="12.75">
      <c r="A158" t="s">
        <v>30</v>
      </c>
      <c r="B158" s="1">
        <v>100000000</v>
      </c>
      <c r="C158" t="s">
        <v>32</v>
      </c>
    </row>
    <row r="159" ht="12.75">
      <c r="A159" t="s">
        <v>33</v>
      </c>
    </row>
    <row r="161" spans="1:7" ht="12.75">
      <c r="A161">
        <v>1500</v>
      </c>
      <c r="B161">
        <v>2.8</v>
      </c>
      <c r="C161">
        <v>660</v>
      </c>
      <c r="D161" s="4">
        <v>0.21805555555555556</v>
      </c>
      <c r="E161">
        <v>83</v>
      </c>
      <c r="G161" s="6">
        <f>100*(C161*0.000000000001)/($E$4*B161*100000000*0.00000000000000000016)</f>
        <v>16.681831968456173</v>
      </c>
    </row>
    <row r="162" spans="1:7" ht="12.75">
      <c r="A162">
        <v>1250</v>
      </c>
      <c r="B162">
        <v>2.8</v>
      </c>
      <c r="C162">
        <v>568</v>
      </c>
      <c r="E162">
        <v>84</v>
      </c>
      <c r="G162" s="6">
        <f aca="true" t="shared" si="5" ref="G162:G171">100*(C162*0.000000000001)/($E$4*B162*100000000*0.00000000000000000016)</f>
        <v>14.356485694065315</v>
      </c>
    </row>
    <row r="163" spans="1:7" ht="12.75">
      <c r="A163">
        <v>1000</v>
      </c>
      <c r="B163">
        <v>2.8</v>
      </c>
      <c r="C163">
        <v>480</v>
      </c>
      <c r="D163" s="4">
        <v>0.22083333333333333</v>
      </c>
      <c r="E163">
        <v>85</v>
      </c>
      <c r="G163" s="6">
        <f t="shared" si="5"/>
        <v>12.132241431604491</v>
      </c>
    </row>
    <row r="164" spans="1:7" ht="12.75">
      <c r="A164">
        <v>750</v>
      </c>
      <c r="B164">
        <v>2.8</v>
      </c>
      <c r="C164">
        <v>400</v>
      </c>
      <c r="D164" s="4">
        <v>0.22152777777777777</v>
      </c>
      <c r="E164">
        <v>86</v>
      </c>
      <c r="G164" s="6">
        <f t="shared" si="5"/>
        <v>10.110201193003743</v>
      </c>
    </row>
    <row r="165" spans="1:7" ht="12.75">
      <c r="A165">
        <v>500</v>
      </c>
      <c r="B165">
        <v>2.8</v>
      </c>
      <c r="C165">
        <v>320</v>
      </c>
      <c r="D165" s="4">
        <v>0.22291666666666665</v>
      </c>
      <c r="E165">
        <v>87</v>
      </c>
      <c r="G165" s="6">
        <f t="shared" si="5"/>
        <v>8.088160954402992</v>
      </c>
    </row>
    <row r="166" spans="1:7" ht="12.75">
      <c r="A166">
        <v>250</v>
      </c>
      <c r="B166">
        <v>2.8</v>
      </c>
      <c r="C166">
        <v>245</v>
      </c>
      <c r="D166" s="4">
        <v>0.22430555555555556</v>
      </c>
      <c r="E166" t="s">
        <v>38</v>
      </c>
      <c r="G166" s="6">
        <f t="shared" si="5"/>
        <v>6.192498230714792</v>
      </c>
    </row>
    <row r="167" spans="1:7" ht="12.75">
      <c r="A167">
        <v>125</v>
      </c>
      <c r="B167">
        <v>2.8</v>
      </c>
      <c r="C167">
        <v>180</v>
      </c>
      <c r="D167" s="4">
        <v>0.2263888888888889</v>
      </c>
      <c r="E167">
        <v>90</v>
      </c>
      <c r="G167" s="6">
        <f t="shared" si="5"/>
        <v>4.549590536851684</v>
      </c>
    </row>
    <row r="168" spans="1:7" ht="12.75">
      <c r="A168">
        <v>60</v>
      </c>
      <c r="B168">
        <v>2.8</v>
      </c>
      <c r="C168">
        <v>150</v>
      </c>
      <c r="D168" s="4">
        <v>0.22708333333333333</v>
      </c>
      <c r="E168">
        <v>91</v>
      </c>
      <c r="G168" s="6">
        <f t="shared" si="5"/>
        <v>3.791325447376403</v>
      </c>
    </row>
    <row r="169" spans="1:7" ht="12.75">
      <c r="A169">
        <v>30</v>
      </c>
      <c r="B169">
        <v>2.8</v>
      </c>
      <c r="C169">
        <v>165</v>
      </c>
      <c r="D169" s="4">
        <v>0.22847222222222222</v>
      </c>
      <c r="E169">
        <v>92</v>
      </c>
      <c r="G169" s="6">
        <f t="shared" si="5"/>
        <v>4.170457992114043</v>
      </c>
    </row>
    <row r="170" spans="1:7" ht="12.75">
      <c r="A170">
        <v>1500</v>
      </c>
      <c r="B170">
        <v>2.8</v>
      </c>
      <c r="C170">
        <v>660</v>
      </c>
      <c r="E170">
        <v>93</v>
      </c>
      <c r="G170" s="6">
        <f t="shared" si="5"/>
        <v>16.681831968456173</v>
      </c>
    </row>
    <row r="171" spans="1:7" ht="12.75">
      <c r="A171">
        <v>1500</v>
      </c>
      <c r="B171">
        <v>2.8</v>
      </c>
      <c r="C171">
        <v>660</v>
      </c>
      <c r="E171">
        <v>94</v>
      </c>
      <c r="G171" s="6">
        <f t="shared" si="5"/>
        <v>16.681831968456173</v>
      </c>
    </row>
    <row r="178" spans="1:2" ht="12.75">
      <c r="A178" s="4">
        <v>0.2298611111111111</v>
      </c>
      <c r="B178" s="4" t="s">
        <v>37</v>
      </c>
    </row>
    <row r="180" spans="1:8" ht="12.75">
      <c r="A180" t="s">
        <v>16</v>
      </c>
      <c r="B180" t="s">
        <v>14</v>
      </c>
      <c r="C180" t="s">
        <v>15</v>
      </c>
      <c r="E180" t="s">
        <v>18</v>
      </c>
      <c r="G180" t="s">
        <v>23</v>
      </c>
      <c r="H180" t="s">
        <v>25</v>
      </c>
    </row>
    <row r="181" spans="1:3" ht="12.75">
      <c r="A181" t="s">
        <v>30</v>
      </c>
      <c r="B181" s="1">
        <v>100000000</v>
      </c>
      <c r="C181" t="s">
        <v>32</v>
      </c>
    </row>
    <row r="182" ht="12.75">
      <c r="A182" t="s">
        <v>31</v>
      </c>
    </row>
    <row r="183" ht="12.75">
      <c r="A183" t="s">
        <v>21</v>
      </c>
    </row>
    <row r="185" spans="1:7" ht="12.75">
      <c r="A185">
        <v>250</v>
      </c>
      <c r="B185">
        <v>2.8</v>
      </c>
      <c r="C185">
        <v>650</v>
      </c>
      <c r="D185" s="4">
        <v>0.2354166666666667</v>
      </c>
      <c r="E185">
        <v>95</v>
      </c>
      <c r="G185" s="6">
        <f>100*(C185*0.000000000001)/($E$4*B185*100000000*0.00000000000000000016)</f>
        <v>16.42907693863108</v>
      </c>
    </row>
    <row r="186" spans="1:7" ht="12.75">
      <c r="A186">
        <v>201</v>
      </c>
      <c r="B186">
        <v>2.3</v>
      </c>
      <c r="C186">
        <v>540</v>
      </c>
      <c r="E186">
        <v>96</v>
      </c>
      <c r="G186" s="6">
        <f>100*(C186*0.000000000001)/($E$4*B186*100000000*0.00000000000000000016)</f>
        <v>16.615895873719197</v>
      </c>
    </row>
    <row r="187" spans="1:7" ht="12.75">
      <c r="A187">
        <v>150</v>
      </c>
      <c r="B187">
        <v>1.9</v>
      </c>
      <c r="C187">
        <v>480</v>
      </c>
      <c r="D187" s="4">
        <v>0.23819444444444446</v>
      </c>
      <c r="E187">
        <v>97</v>
      </c>
      <c r="G187" s="6">
        <f>100*(C187*0.000000000001)/($E$4*B187*100000000*0.00000000000000000016)</f>
        <v>17.87909263604872</v>
      </c>
    </row>
    <row r="188" spans="1:7" ht="12.75">
      <c r="A188">
        <v>100</v>
      </c>
      <c r="B188">
        <v>1.25</v>
      </c>
      <c r="C188">
        <v>246</v>
      </c>
      <c r="D188" s="4">
        <v>0.2388888888888889</v>
      </c>
      <c r="E188">
        <v>98</v>
      </c>
      <c r="G188" s="6">
        <f>100*(C188*0.000000000001)/($E$4*B188*100000000*0.00000000000000000016)</f>
        <v>13.927813163481952</v>
      </c>
    </row>
    <row r="189" spans="1:7" ht="12.75">
      <c r="A189">
        <v>60</v>
      </c>
      <c r="B189">
        <v>0.87</v>
      </c>
      <c r="C189">
        <v>272</v>
      </c>
      <c r="D189" s="4">
        <v>0.24097222222222223</v>
      </c>
      <c r="E189">
        <v>99</v>
      </c>
      <c r="G189" s="6">
        <f>100*(C189*0.000000000001)/($E$4*B189*100000000*0.00000000000000000016)</f>
        <v>22.126233415493243</v>
      </c>
    </row>
  </sheetData>
  <printOptions/>
  <pageMargins left="0.75" right="0.75" top="1" bottom="1" header="0.5" footer="0.5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9">
      <selection activeCell="J118" sqref="J1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daniel kramer</cp:lastModifiedBy>
  <cp:lastPrinted>2005-11-10T16:50:49Z</cp:lastPrinted>
  <dcterms:created xsi:type="dcterms:W3CDTF">2005-11-06T19:53:59Z</dcterms:created>
  <dcterms:modified xsi:type="dcterms:W3CDTF">2005-11-10T16:57:07Z</dcterms:modified>
  <cp:category/>
  <cp:version/>
  <cp:contentType/>
  <cp:contentStatus/>
</cp:coreProperties>
</file>